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mne točke" sheetId="1" state="visible" r:id="rId3"/>
    <sheet name="Zasnova" sheetId="2" state="visible" r:id="rId4"/>
    <sheet name="Prostori" sheetId="3" state="visible" r:id="rId5"/>
    <sheet name="Skladnost OPN" sheetId="4" state="visible" r:id="rId6"/>
    <sheet name="Odprta vprašanja" sheetId="5" state="visible" r:id="rId7"/>
    <sheet name="Datoteke in viri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<sst xmlns="http://schemas.openxmlformats.org/spreadsheetml/2006/main" count="297" uniqueCount="212">
  <si>
    <t xml:space="preserve">Parcela 2045/2, k.o. 1982 Šujica: 3D koordinate lomnih točk (D96/TM, SVS2010)</t>
  </si>
  <si>
    <t xml:space="preserve">Točka</t>
  </si>
  <si>
    <t xml:space="preserve">E [m]</t>
  </si>
  <si>
    <t xml:space="preserve">N [m]</t>
  </si>
  <si>
    <t xml:space="preserve">H kataster [m]</t>
  </si>
  <si>
    <t xml:space="preserve">H DMR ARSO [m]</t>
  </si>
  <si>
    <t xml:space="preserve">Δ DMR − kataster [m]</t>
  </si>
  <si>
    <t xml:space="preserve">(zaprtje)</t>
  </si>
  <si>
    <t xml:space="preserve">Površina iz koordinat [m²]</t>
  </si>
  <si>
    <t xml:space="preserve">Površina v katastru [m²]</t>
  </si>
  <si>
    <t xml:space="preserve">Najnižja / najvišja točka [m]</t>
  </si>
  <si>
    <t xml:space="preserve">Višinska razlika [m]</t>
  </si>
  <si>
    <t xml:space="preserve">Vir: GURS, kataster nepremičnin (ipi.eprostor.gov.si), stanje 2. 11. 2026. Višine v katastru so določene s presekom z lidarskim DMV; natančnost položaja ni določena (šifra 99), meja ni urejena. H DMR: ARSO LiDAR DMR 1 m, list TM1_451_105. Modre vrednosti so vhodni podatki.</t>
  </si>
  <si>
    <t xml:space="preserve">Idejna zasnova: ključni parametri in izračuni</t>
  </si>
  <si>
    <t xml:space="preserve">Parameter</t>
  </si>
  <si>
    <t xml:space="preserve">Vrednost</t>
  </si>
  <si>
    <t xml:space="preserve">Enota</t>
  </si>
  <si>
    <t xml:space="preserve">Opomba</t>
  </si>
  <si>
    <t xml:space="preserve">Dolžina hiše (V–Z)</t>
  </si>
  <si>
    <t xml:space="preserve">m</t>
  </si>
  <si>
    <t xml:space="preserve">vhod; daljša stranica vzporedno s plastnicami</t>
  </si>
  <si>
    <t xml:space="preserve">Širina hiše (S–J)</t>
  </si>
  <si>
    <t xml:space="preserve">vhod</t>
  </si>
  <si>
    <t xml:space="preserve">Razmerje stranic</t>
  </si>
  <si>
    <t xml:space="preserve">OPN: ≥ 1,3; v KE1/KE4 priporočeno 1,5</t>
  </si>
  <si>
    <t xml:space="preserve">Tloris hiše</t>
  </si>
  <si>
    <t xml:space="preserve">m²</t>
  </si>
  <si>
    <t xml:space="preserve">Nadstrešek dolžina</t>
  </si>
  <si>
    <t xml:space="preserve">Nadstrešek širina</t>
  </si>
  <si>
    <t xml:space="preserve">Tloris nadstreška</t>
  </si>
  <si>
    <t xml:space="preserve">Zazidana površina</t>
  </si>
  <si>
    <t xml:space="preserve">Površina parcele (kataster)</t>
  </si>
  <si>
    <t xml:space="preserve">GURS</t>
  </si>
  <si>
    <t xml:space="preserve">Faktor zazidanosti FZ</t>
  </si>
  <si>
    <t xml:space="preserve">OPN SP: ≤ 0,30</t>
  </si>
  <si>
    <t xml:space="preserve">FZ največ</t>
  </si>
  <si>
    <t xml:space="preserve">OPN, 101. člen, SP</t>
  </si>
  <si>
    <t xml:space="preserve">Kota poda pritličja ±0,00</t>
  </si>
  <si>
    <t xml:space="preserve">m n.v.</t>
  </si>
  <si>
    <t xml:space="preserve">Etažna višina pritličja</t>
  </si>
  <si>
    <t xml:space="preserve">Kota poda mansarde</t>
  </si>
  <si>
    <t xml:space="preserve">Kolenčni zid</t>
  </si>
  <si>
    <t xml:space="preserve">Strešni sloj</t>
  </si>
  <si>
    <t xml:space="preserve">Naklon strehe</t>
  </si>
  <si>
    <t xml:space="preserve">°</t>
  </si>
  <si>
    <t xml:space="preserve">OPN: 35–45° (posebni PIP 38–45°)</t>
  </si>
  <si>
    <t xml:space="preserve">Kota kapi</t>
  </si>
  <si>
    <t xml:space="preserve">Kota slemena</t>
  </si>
  <si>
    <t xml:space="preserve">Urejen teren ob hiši (najnižji)</t>
  </si>
  <si>
    <t xml:space="preserve">Raščen teren ob hiši (najnižji)</t>
  </si>
  <si>
    <t xml:space="preserve">DMR ARSO, JZ vogal hiše</t>
  </si>
  <si>
    <t xml:space="preserve">Višina od urejenega terena</t>
  </si>
  <si>
    <t xml:space="preserve">Višina od raščenega terena</t>
  </si>
  <si>
    <t xml:space="preserve">Največja dovoljena višina</t>
  </si>
  <si>
    <t xml:space="preserve">OPN SP</t>
  </si>
  <si>
    <t xml:space="preserve">Višina skladna?</t>
  </si>
  <si>
    <t xml:space="preserve">FZ skladen?</t>
  </si>
  <si>
    <t xml:space="preserve">Naklon terena</t>
  </si>
  <si>
    <t xml:space="preserve">%</t>
  </si>
  <si>
    <t xml:space="preserve">izravnava DMR, smer padca 182° (jug)</t>
  </si>
  <si>
    <t xml:space="preserve">Gradbeni prostor znotraj odmikov</t>
  </si>
  <si>
    <t xml:space="preserve">4 m od sosedov, 5 m od poti (predpostavka)</t>
  </si>
  <si>
    <t xml:space="preserve">Odmik hiše od poti</t>
  </si>
  <si>
    <t xml:space="preserve">izračun iz koordinat</t>
  </si>
  <si>
    <t xml:space="preserve">Odmik hiše od sosednjih parcel</t>
  </si>
  <si>
    <t xml:space="preserve">Odmik nadstreška od poti</t>
  </si>
  <si>
    <t xml:space="preserve">Odmik nadstreška od sosednjih parcel</t>
  </si>
  <si>
    <t xml:space="preserve">Modre vrednosti so vhodni podatki iz zasnove ali virov; črne so formule.</t>
  </si>
  <si>
    <t xml:space="preserve">Prostori: neto površine (notranje mere v m od JZ vogala hiše)</t>
  </si>
  <si>
    <t xml:space="preserve">Etaža</t>
  </si>
  <si>
    <t xml:space="preserve">Prostor</t>
  </si>
  <si>
    <t xml:space="preserve">x od</t>
  </si>
  <si>
    <t xml:space="preserve">y od</t>
  </si>
  <si>
    <t xml:space="preserve">x do</t>
  </si>
  <si>
    <t xml:space="preserve">y do</t>
  </si>
  <si>
    <t xml:space="preserve">Neto [m²]</t>
  </si>
  <si>
    <t xml:space="preserve">Uporabno h ≥ 1,6 m [m²]</t>
  </si>
  <si>
    <t xml:space="preserve">Meja h ≥ 1,6 m od zunanje stene [m]</t>
  </si>
  <si>
    <t xml:space="preserve">Pritličje</t>
  </si>
  <si>
    <t xml:space="preserve">Dnevna soba</t>
  </si>
  <si>
    <t xml:space="preserve">Jedilnica</t>
  </si>
  <si>
    <t xml:space="preserve">Širina hiše [m]</t>
  </si>
  <si>
    <t xml:space="preserve">Kuhinja</t>
  </si>
  <si>
    <t xml:space="preserve">Stopnice in hodnik</t>
  </si>
  <si>
    <t xml:space="preserve">Kopalnica / WC</t>
  </si>
  <si>
    <t xml:space="preserve">Tehnika, pralnica</t>
  </si>
  <si>
    <t xml:space="preserve">Vhod, garderoba</t>
  </si>
  <si>
    <t xml:space="preserve">Skupaj pritličje</t>
  </si>
  <si>
    <t xml:space="preserve">Mansarda</t>
  </si>
  <si>
    <t xml:space="preserve">Spalnica 2</t>
  </si>
  <si>
    <t xml:space="preserve">Spalnica 3</t>
  </si>
  <si>
    <t xml:space="preserve">Glavna spalnica</t>
  </si>
  <si>
    <t xml:space="preserve">Kopalnica</t>
  </si>
  <si>
    <t xml:space="preserve">Garderoba</t>
  </si>
  <si>
    <t xml:space="preserve">Skupaj mansarda</t>
  </si>
  <si>
    <t xml:space="preserve">Skupaj hiša</t>
  </si>
  <si>
    <t xml:space="preserve">Skladnost s prostorskim načrtom (OPN Dobrova-Polhov Gradec, 101. člen, SP)</t>
  </si>
  <si>
    <t xml:space="preserve">Pogoj</t>
  </si>
  <si>
    <t xml:space="preserve">Zahteva</t>
  </si>
  <si>
    <t xml:space="preserve">Zasnova</t>
  </si>
  <si>
    <t xml:space="preserve">Stanje</t>
  </si>
  <si>
    <t xml:space="preserve">Namenska raba</t>
  </si>
  <si>
    <t xml:space="preserve">SP: dovoljene enostanovanjske stavbe (11100)</t>
  </si>
  <si>
    <t xml:space="preserve">enostanovanjska hiša</t>
  </si>
  <si>
    <t xml:space="preserve">skladno</t>
  </si>
  <si>
    <t xml:space="preserve">≤ 0,30</t>
  </si>
  <si>
    <t xml:space="preserve">Višina objekta</t>
  </si>
  <si>
    <t xml:space="preserve">≤ 9 m</t>
  </si>
  <si>
    <t xml:space="preserve">Višinski gabarit</t>
  </si>
  <si>
    <t xml:space="preserve">do (K)+P+1+M</t>
  </si>
  <si>
    <t xml:space="preserve">P+M (pritličje delno vkopano)</t>
  </si>
  <si>
    <t xml:space="preserve">Tloris</t>
  </si>
  <si>
    <t xml:space="preserve">podolgovat, ≥ 1 : 1,3 (KE1/KE4 priporočeno 1 : 1,5)</t>
  </si>
  <si>
    <t xml:space="preserve">Umestitev na pobočju</t>
  </si>
  <si>
    <t xml:space="preserve">daljša stranica vzporedno s plastnicami</t>
  </si>
  <si>
    <t xml:space="preserve">os V–Z, plastnice V–Z (padec proti J, 182°)</t>
  </si>
  <si>
    <t xml:space="preserve">Streha</t>
  </si>
  <si>
    <t xml:space="preserve">dvokapnica 35–45°, sleme v smeri daljše stranice, temna kritina</t>
  </si>
  <si>
    <t xml:space="preserve">40°, sleme V–Z, temno siva kritina</t>
  </si>
  <si>
    <t xml:space="preserve">Nadstrešek</t>
  </si>
  <si>
    <t xml:space="preserve">ravna ali enokapna streha do 8°</t>
  </si>
  <si>
    <t xml:space="preserve">ravna (3°) zelena streha</t>
  </si>
  <si>
    <t xml:space="preserve">Zelene površine FZP</t>
  </si>
  <si>
    <t xml:space="preserve">0,20 (predpostavka, preveriti)</t>
  </si>
  <si>
    <t xml:space="preserve">≈ 0,73</t>
  </si>
  <si>
    <t xml:space="preserve">Odmik od dovozne poti</t>
  </si>
  <si>
    <t xml:space="preserve">5 m (preveriti v sPIP)</t>
  </si>
  <si>
    <t xml:space="preserve">hiša 8,65 m · nadstrešek 6,60 m</t>
  </si>
  <si>
    <t xml:space="preserve">Odmik od sosednjih parcel</t>
  </si>
  <si>
    <t xml:space="preserve">4 m (predpostavka, preveriti)</t>
  </si>
  <si>
    <t xml:space="preserve">hiša 4,41 m · nadstrešek 4,75 m</t>
  </si>
  <si>
    <t xml:space="preserve">preveriti</t>
  </si>
  <si>
    <t xml:space="preserve">Dostop do javne ceste</t>
  </si>
  <si>
    <t xml:space="preserve">obvezen, lahko s služnostjo</t>
  </si>
  <si>
    <t xml:space="preserve">pot na parceli 2041/28: preveriti pravni status</t>
  </si>
  <si>
    <t xml:space="preserve">Parkiranje</t>
  </si>
  <si>
    <t xml:space="preserve">zadostno število mest</t>
  </si>
  <si>
    <t xml:space="preserve">2 mesti pod nadstreškom + 1 na dovozu</t>
  </si>
  <si>
    <t xml:space="preserve">Odprta vprašanja in naslednji koraki</t>
  </si>
  <si>
    <t xml:space="preserve">Področje</t>
  </si>
  <si>
    <t xml:space="preserve">Tema</t>
  </si>
  <si>
    <t xml:space="preserve">Opis</t>
  </si>
  <si>
    <t xml:space="preserve">Status</t>
  </si>
  <si>
    <t xml:space="preserve">Pred DGD</t>
  </si>
  <si>
    <t xml:space="preserve">Dostop</t>
  </si>
  <si>
    <t xml:space="preserve">Pot ob severovzhodnem robu leži na parceli 2041/28, ki ni javno dobro (občinska cesta je le 7,4 % parcele). Odlok zahteva dostop do javne ceste, po potrebi s služnostno pogodbo.</t>
  </si>
  <si>
    <t xml:space="preserve">odprto</t>
  </si>
  <si>
    <t xml:space="preserve">Meja parcele</t>
  </si>
  <si>
    <t xml:space="preserve">V katastru ni urejena; potreben geodetski posnetek in priporočljiva ureditev meje.</t>
  </si>
  <si>
    <t xml:space="preserve">Odmiki</t>
  </si>
  <si>
    <t xml:space="preserve">Upoštevano 4 m od sosednjih parcel in 5 m od poti; preveriti v splošnih PIP odloka ali pridobiti soglasja sosedov.</t>
  </si>
  <si>
    <t xml:space="preserve">FZP</t>
  </si>
  <si>
    <t xml:space="preserve">Za SP ni nedvoumno določen; upoštevan 0,20, zasnova ima ≈ 0,73.</t>
  </si>
  <si>
    <t xml:space="preserve">Mnenja</t>
  </si>
  <si>
    <t xml:space="preserve">Krajinski park Polhograjski Dolomiti (ZRSVN) in vodovarstveno območje kat. 3, del parcele (DRSV).</t>
  </si>
  <si>
    <t xml:space="preserve">Komunala</t>
  </si>
  <si>
    <t xml:space="preserve">Odpadne vode</t>
  </si>
  <si>
    <t xml:space="preserve">Kanalizacije ni; predvidena mala komunalna čistilna naprava (MKČN) v JV vogalu.</t>
  </si>
  <si>
    <t xml:space="preserve">predlog</t>
  </si>
  <si>
    <t xml:space="preserve">Vodovod, elektrika</t>
  </si>
  <si>
    <t xml:space="preserve">Pridobiti pogoje upravljavcev (vodovod, Elektro Ljubljana).</t>
  </si>
  <si>
    <t xml:space="preserve">Meteorna voda</t>
  </si>
  <si>
    <t xml:space="preserve">Zbiralnik za zalivanje JZ od hiše, preliv skladno z vodovarstvenim režimom.</t>
  </si>
  <si>
    <t xml:space="preserve">Obstoječe</t>
  </si>
  <si>
    <t xml:space="preserve">Stavba 1409</t>
  </si>
  <si>
    <t xml:space="preserve">Kmetijska stavba 6 × 5 m (1975, brez priključkov), 2,8 m od nove hiše; predlog odstranitve.</t>
  </si>
  <si>
    <t xml:space="preserve">Zaporedje</t>
  </si>
  <si>
    <t xml:space="preserve">1. Lokacijska informacija</t>
  </si>
  <si>
    <t xml:space="preserve">Pridobljena 24. 1. 2024; pred vlogo preveriti spremembe prostorskih aktov.</t>
  </si>
  <si>
    <t xml:space="preserve">opravljeno</t>
  </si>
  <si>
    <t xml:space="preserve">2. Geodetski posnetek</t>
  </si>
  <si>
    <t xml:space="preserve">Geodetski posnetek in ureditev meje.</t>
  </si>
  <si>
    <t xml:space="preserve">3. IDZ</t>
  </si>
  <si>
    <t xml:space="preserve">Uskladiti osnutek s pooblaščenim arhitektom.</t>
  </si>
  <si>
    <t xml:space="preserve">v delu</t>
  </si>
  <si>
    <t xml:space="preserve">4. DGD</t>
  </si>
  <si>
    <t xml:space="preserve">Projekt za gradbeno dovoljenje in mnenja (elektro, vodovod, ZRSVN, DRSV, občina za cesto).</t>
  </si>
  <si>
    <t xml:space="preserve">5. PZI</t>
  </si>
  <si>
    <t xml:space="preserve">Projekt za izvedbo, popisi, materiali.</t>
  </si>
  <si>
    <t xml:space="preserve">Datoteke (D:\KatarinaLidar\Dokumenti\ClaudePridobljeniPodatki) in viri</t>
  </si>
  <si>
    <t xml:space="preserve">Vrsta</t>
  </si>
  <si>
    <t xml:space="preserve">Ime</t>
  </si>
  <si>
    <t xml:space="preserve">Datoteka</t>
  </si>
  <si>
    <t xml:space="preserve">Katarina_parcela_2045-2_lomne_tocke_3D.csv</t>
  </si>
  <si>
    <t xml:space="preserve">lomne točke z višinami</t>
  </si>
  <si>
    <t xml:space="preserve">Katarina_situacija_3D_D96TM.dxf</t>
  </si>
  <si>
    <t xml:space="preserve">CAD: parcele, plastnice 1 m in 5 m, gradbeni prostor, hiša v 3D</t>
  </si>
  <si>
    <t xml:space="preserve">Katarina_teren_in_hisa_3D.obj</t>
  </si>
  <si>
    <t xml:space="preserve">3D mreža terena in hiše, lokalne koordinate (E−451300, N−105490)</t>
  </si>
  <si>
    <t xml:space="preserve">Katarina_DMR1m_obmocje_150x150m.xyz</t>
  </si>
  <si>
    <t xml:space="preserve">izrez DMR 1 m</t>
  </si>
  <si>
    <t xml:space="preserve">Katarina_idejna_zasnova_kote.csv</t>
  </si>
  <si>
    <t xml:space="preserve">vogali hiše in nadstreška, kote</t>
  </si>
  <si>
    <t xml:space="preserve">Katarina_GURS_*.geojson / .json</t>
  </si>
  <si>
    <t xml:space="preserve">parcele, stavbe, točke, rabe (izvoz iz katastra GURS)</t>
  </si>
  <si>
    <t xml:space="preserve">Katarina_ARSO_DMR1m_TM1_451_105.asc, Katarina_ARSO_GKOT_TM_451_105.laz</t>
  </si>
  <si>
    <t xml:space="preserve">izvorni list ARSO</t>
  </si>
  <si>
    <t xml:space="preserve">Katarina_ortofoto_CLSS_150x150m.jpg, Katarina_situacija.png</t>
  </si>
  <si>
    <t xml:space="preserve">slike</t>
  </si>
  <si>
    <t xml:space="preserve">Katarina_idejna_zasnova.html</t>
  </si>
  <si>
    <t xml:space="preserve">lokalna kopija interaktivne strani</t>
  </si>
  <si>
    <t xml:space="preserve">Vir</t>
  </si>
  <si>
    <t xml:space="preserve">GURS, kataster nepremičnin (OGC API)</t>
  </si>
  <si>
    <t xml:space="preserve">https://ipi.eprostor.gov.si/wfs-si-gurs-kn/ogc/features/collections</t>
  </si>
  <si>
    <t xml:space="preserve">ARSO LiDAR, list TM1_451_105</t>
  </si>
  <si>
    <t xml:space="preserve">http://gis.arso.gov.si/lidar/dmr1/b_32/D96TM/TM1_451_105.asc</t>
  </si>
  <si>
    <t xml:space="preserve">Lidarski podatki za celotno Slovenijo (gov.si)</t>
  </si>
  <si>
    <t xml:space="preserve">https://www.gov.si/novice/2026-06-03-lidarski-podatki-za-celotno-slovenijo-dostopni-v-pregledovalniku-3d-podatkov/</t>
  </si>
  <si>
    <t xml:space="preserve">LidarSloveniaDataDownloader (mreža listov)</t>
  </si>
  <si>
    <t xml:space="preserve">https://github.com/nejcd/LidarSloveniaDataDownloader</t>
  </si>
  <si>
    <t xml:space="preserve">Lokacijska informacija 3510-0424/2023-2 in izseki OPN</t>
  </si>
  <si>
    <t xml:space="preserve">Uradni list RS 25/2019 (OPN UPB1)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</si>
</sst>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0.00"/>
    <numFmt numFmtId="167" formatCode="\+0.00;\-0.00;0.00"/>
    <numFmt numFmtId="168" formatCode="#,##0.0"/>
    <numFmt numFmtId="169" formatCode="#,##0"/>
    <numFmt numFmtId="170" formatCode="0"/>
    <numFmt numFmtId="171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  <font>
      <sz val="9"/>
      <color rgb="FF55615B"/>
      <name val="Arial"/>
      <family val="0"/>
      <charset val="1"/>
    </font>
    <font>
      <sz val="11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F5D50"/>
        <bgColor rgb="FF55615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CF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F7D4F"/>
      </font>
    </dxf>
    <dxf>
      <font>
        <name val="Arial"/>
        <charset val="1"/>
        <family val="0"/>
        <b val="1"/>
        <color rgb="FFB07A1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07A12"/>
      <rgbColor rgb="FF800080"/>
      <rgbColor rgb="FF008080"/>
      <rgbColor rgb="FFC9CF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15B"/>
      <rgbColor rgb="FF969696"/>
      <rgbColor rgb="FF003366"/>
      <rgbColor rgb="FF2F7D4F"/>
      <rgbColor rgb="FF003300"/>
      <rgbColor rgb="FF333300"/>
      <rgbColor rgb="FF993300"/>
      <rgbColor rgb="FF993366"/>
      <rgbColor rgb="FF333399"/>
      <rgbColor rgb="FF2F5D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5"/>
    <col collapsed="false" customWidth="true" hidden="false" outlineLevel="0" max="4" min="4" style="0" width="16"/>
    <col collapsed="false" customWidth="true" hidden="false" outlineLevel="0" max="5" min="5" style="0" width="17"/>
    <col collapsed="false" customWidth="true" hidden="false" outlineLevel="0" max="6" min="6" style="0" width="20"/>
  </cols>
  <sheetData>
    <row r="1" customFormat="false" ht="17.35" hidden="false" customHeight="false" outlineLevel="0" collapsed="false">
      <c r="A1" s="1" t="s">
        <v>0</v>
      </c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customFormat="false" ht="15" hidden="false" customHeight="false" outlineLevel="0" collapsed="false">
      <c r="A4" s="3" t="n">
        <v>22677</v>
      </c>
      <c r="B4" s="4" t="n">
        <v>451319.28</v>
      </c>
      <c r="C4" s="4" t="n">
        <v>105496.9</v>
      </c>
      <c r="D4" s="5" t="n">
        <v>592.09</v>
      </c>
      <c r="E4" s="5" t="n">
        <v>592.15</v>
      </c>
      <c r="F4" s="6" t="n">
        <f aca="false">E4-D4</f>
        <v>0.0599999999999454</v>
      </c>
    </row>
    <row r="5" customFormat="false" ht="15" hidden="false" customHeight="false" outlineLevel="0" collapsed="false">
      <c r="A5" s="3" t="n">
        <v>5635</v>
      </c>
      <c r="B5" s="4" t="n">
        <v>451333.19</v>
      </c>
      <c r="C5" s="4" t="n">
        <v>105496.76</v>
      </c>
      <c r="D5" s="5" t="n">
        <v>592.31</v>
      </c>
      <c r="E5" s="5" t="n">
        <v>592.34</v>
      </c>
      <c r="F5" s="6" t="n">
        <f aca="false">E5-D5</f>
        <v>0.0300000000000864</v>
      </c>
    </row>
    <row r="6" customFormat="false" ht="15" hidden="false" customHeight="false" outlineLevel="0" collapsed="false">
      <c r="A6" s="3" t="n">
        <v>5636</v>
      </c>
      <c r="B6" s="4" t="n">
        <v>451345.43</v>
      </c>
      <c r="C6" s="4" t="n">
        <v>105496.39</v>
      </c>
      <c r="D6" s="5" t="n">
        <v>591.98</v>
      </c>
      <c r="E6" s="5" t="n">
        <v>592.04</v>
      </c>
      <c r="F6" s="6" t="n">
        <f aca="false">E6-D6</f>
        <v>0.0599999999999454</v>
      </c>
    </row>
    <row r="7" customFormat="false" ht="15" hidden="false" customHeight="false" outlineLevel="0" collapsed="false">
      <c r="A7" s="3" t="n">
        <v>22682</v>
      </c>
      <c r="B7" s="4" t="n">
        <v>451345.52</v>
      </c>
      <c r="C7" s="4" t="n">
        <v>105502.17</v>
      </c>
      <c r="D7" s="5" t="n">
        <v>592.88</v>
      </c>
      <c r="E7" s="5" t="n">
        <v>592.99</v>
      </c>
      <c r="F7" s="6" t="n">
        <f aca="false">E7-D7</f>
        <v>0.110000000000014</v>
      </c>
    </row>
    <row r="8" customFormat="false" ht="15" hidden="false" customHeight="false" outlineLevel="0" collapsed="false">
      <c r="A8" s="3" t="n">
        <v>22681</v>
      </c>
      <c r="B8" s="4" t="n">
        <v>451317.08</v>
      </c>
      <c r="C8" s="4" t="n">
        <v>105529.92</v>
      </c>
      <c r="D8" s="5" t="n">
        <v>601.76</v>
      </c>
      <c r="E8" s="5" t="n">
        <v>601.82</v>
      </c>
      <c r="F8" s="6" t="n">
        <f aca="false">E8-D8</f>
        <v>0.0600000000000591</v>
      </c>
    </row>
    <row r="9" customFormat="false" ht="15" hidden="false" customHeight="false" outlineLevel="0" collapsed="false">
      <c r="A9" s="3" t="n">
        <v>22676</v>
      </c>
      <c r="B9" s="4" t="n">
        <v>451307.12</v>
      </c>
      <c r="C9" s="4" t="n">
        <v>105531.2</v>
      </c>
      <c r="D9" s="5" t="n">
        <v>601.76</v>
      </c>
      <c r="E9" s="5" t="n">
        <v>601.91</v>
      </c>
      <c r="F9" s="6" t="n">
        <f aca="false">E9-D9</f>
        <v>0.149999999999977</v>
      </c>
    </row>
    <row r="10" customFormat="false" ht="15" hidden="false" customHeight="false" outlineLevel="0" collapsed="false">
      <c r="A10" s="3" t="n">
        <v>22675</v>
      </c>
      <c r="B10" s="4" t="n">
        <v>451301.06</v>
      </c>
      <c r="C10" s="4" t="n">
        <v>105497.54</v>
      </c>
      <c r="D10" s="5" t="n">
        <v>592.01</v>
      </c>
      <c r="E10" s="5" t="n">
        <v>592.02</v>
      </c>
      <c r="F10" s="6" t="n">
        <f aca="false">E10-D10</f>
        <v>0.00999999999999091</v>
      </c>
    </row>
    <row r="11" customFormat="false" ht="15" hidden="false" customHeight="false" outlineLevel="0" collapsed="false">
      <c r="A11" s="7" t="s">
        <v>7</v>
      </c>
      <c r="B11" s="8" t="n">
        <f aca="false">B4</f>
        <v>451319.28</v>
      </c>
      <c r="C11" s="8" t="n">
        <f aca="false">C4</f>
        <v>105496.9</v>
      </c>
      <c r="D11" s="7"/>
      <c r="E11" s="7"/>
      <c r="F11" s="7"/>
    </row>
    <row r="13" customFormat="false" ht="52.2" hidden="false" customHeight="false" outlineLevel="0" collapsed="false">
      <c r="A13" s="9" t="s">
        <v>8</v>
      </c>
      <c r="B13" s="3"/>
      <c r="C13" s="3"/>
      <c r="D13" s="10" t="n">
        <f aca="false">ABS(SUMPRODUCT(B4:B10,C5:C11)-SUMPRODUCT(B5:B11,C4:C10))/2</f>
        <v>984.512725830078</v>
      </c>
    </row>
    <row r="14" customFormat="false" ht="52.2" hidden="false" customHeight="false" outlineLevel="0" collapsed="false">
      <c r="A14" s="9" t="s">
        <v>9</v>
      </c>
      <c r="B14" s="3"/>
      <c r="C14" s="3"/>
      <c r="D14" s="11" t="n">
        <v>981</v>
      </c>
    </row>
    <row r="15" customFormat="false" ht="39.55" hidden="false" customHeight="false" outlineLevel="0" collapsed="false">
      <c r="A15" s="9" t="s">
        <v>10</v>
      </c>
      <c r="B15" s="3"/>
      <c r="C15" s="3"/>
      <c r="D15" s="12" t="n">
        <f aca="false">MIN(D4:D10)</f>
        <v>591.98</v>
      </c>
      <c r="E15" s="12" t="n">
        <f aca="false">MAX(D4:D10)</f>
        <v>601.76</v>
      </c>
    </row>
    <row r="16" customFormat="false" ht="39.55" hidden="false" customHeight="false" outlineLevel="0" collapsed="false">
      <c r="A16" s="9" t="s">
        <v>11</v>
      </c>
      <c r="B16" s="3"/>
      <c r="C16" s="3"/>
      <c r="D16" s="12" t="n">
        <f aca="false">E15-D15</f>
        <v>9.77999999999997</v>
      </c>
    </row>
    <row r="18" customFormat="false" ht="42" hidden="false" customHeight="true" outlineLevel="0" collapsed="false">
      <c r="A18" s="13" t="s">
        <v>12</v>
      </c>
      <c r="B18" s="13"/>
      <c r="C18" s="13"/>
      <c r="D18" s="13"/>
      <c r="E18" s="13"/>
      <c r="F18" s="13"/>
    </row>
  </sheetData>
  <mergeCells count="1">
    <mergeCell ref="A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8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13</v>
      </c>
    </row>
    <row r="3" customFormat="false" ht="15" hidden="false" customHeight="false" outlineLevel="0" collapsed="false">
      <c r="A3" s="2" t="s">
        <v>14</v>
      </c>
      <c r="B3" s="2" t="s">
        <v>15</v>
      </c>
      <c r="C3" s="2" t="s">
        <v>16</v>
      </c>
      <c r="D3" s="2" t="s">
        <v>17</v>
      </c>
    </row>
    <row r="4" customFormat="false" ht="15" hidden="false" customHeight="false" outlineLevel="0" collapsed="false">
      <c r="A4" s="3" t="s">
        <v>18</v>
      </c>
      <c r="B4" s="5" t="n">
        <v>13.5</v>
      </c>
      <c r="C4" s="3" t="s">
        <v>19</v>
      </c>
      <c r="D4" s="14" t="s">
        <v>20</v>
      </c>
    </row>
    <row r="5" customFormat="false" ht="15" hidden="false" customHeight="false" outlineLevel="0" collapsed="false">
      <c r="A5" s="3" t="s">
        <v>21</v>
      </c>
      <c r="B5" s="5" t="n">
        <v>9</v>
      </c>
      <c r="C5" s="3" t="s">
        <v>19</v>
      </c>
      <c r="D5" s="14" t="s">
        <v>22</v>
      </c>
    </row>
    <row r="6" customFormat="false" ht="15" hidden="false" customHeight="false" outlineLevel="0" collapsed="false">
      <c r="A6" s="3" t="s">
        <v>23</v>
      </c>
      <c r="B6" s="12" t="n">
        <f aca="false">B4/B5</f>
        <v>1.5</v>
      </c>
      <c r="C6" s="3"/>
      <c r="D6" s="14" t="s">
        <v>24</v>
      </c>
    </row>
    <row r="7" customFormat="false" ht="15" hidden="false" customHeight="false" outlineLevel="0" collapsed="false">
      <c r="A7" s="3" t="s">
        <v>25</v>
      </c>
      <c r="B7" s="15" t="n">
        <f aca="false">B4*B5</f>
        <v>121.5</v>
      </c>
      <c r="C7" s="3" t="s">
        <v>26</v>
      </c>
      <c r="D7" s="14"/>
    </row>
    <row r="8" customFormat="false" ht="15" hidden="false" customHeight="false" outlineLevel="0" collapsed="false">
      <c r="A8" s="3" t="s">
        <v>27</v>
      </c>
      <c r="B8" s="5" t="n">
        <v>6</v>
      </c>
      <c r="C8" s="3" t="s">
        <v>19</v>
      </c>
      <c r="D8" s="14" t="s">
        <v>22</v>
      </c>
    </row>
    <row r="9" customFormat="false" ht="15" hidden="false" customHeight="false" outlineLevel="0" collapsed="false">
      <c r="A9" s="3" t="s">
        <v>28</v>
      </c>
      <c r="B9" s="5" t="n">
        <v>6</v>
      </c>
      <c r="C9" s="3" t="s">
        <v>19</v>
      </c>
      <c r="D9" s="14" t="s">
        <v>22</v>
      </c>
    </row>
    <row r="10" customFormat="false" ht="15" hidden="false" customHeight="false" outlineLevel="0" collapsed="false">
      <c r="A10" s="3" t="s">
        <v>29</v>
      </c>
      <c r="B10" s="15" t="n">
        <f aca="false">B8*B9</f>
        <v>36</v>
      </c>
      <c r="C10" s="3" t="s">
        <v>26</v>
      </c>
      <c r="D10" s="14"/>
    </row>
    <row r="11" customFormat="false" ht="15" hidden="false" customHeight="false" outlineLevel="0" collapsed="false">
      <c r="A11" s="3" t="s">
        <v>30</v>
      </c>
      <c r="B11" s="15" t="n">
        <f aca="false">B7+B10</f>
        <v>157.5</v>
      </c>
      <c r="C11" s="3" t="s">
        <v>26</v>
      </c>
      <c r="D11" s="14"/>
    </row>
    <row r="12" customFormat="false" ht="15" hidden="false" customHeight="false" outlineLevel="0" collapsed="false">
      <c r="A12" s="3" t="s">
        <v>31</v>
      </c>
      <c r="B12" s="16" t="n">
        <v>981</v>
      </c>
      <c r="C12" s="3" t="s">
        <v>26</v>
      </c>
      <c r="D12" s="14" t="s">
        <v>32</v>
      </c>
    </row>
    <row r="13" customFormat="false" ht="15" hidden="false" customHeight="false" outlineLevel="0" collapsed="false">
      <c r="A13" s="3" t="s">
        <v>33</v>
      </c>
      <c r="B13" s="12" t="n">
        <f aca="false">B11/B12</f>
        <v>0.160550458715596</v>
      </c>
      <c r="C13" s="3"/>
      <c r="D13" s="14" t="s">
        <v>34</v>
      </c>
    </row>
    <row r="14" customFormat="false" ht="15" hidden="false" customHeight="false" outlineLevel="0" collapsed="false">
      <c r="A14" s="3" t="s">
        <v>35</v>
      </c>
      <c r="B14" s="5" t="n">
        <v>0.3</v>
      </c>
      <c r="C14" s="3"/>
      <c r="D14" s="14" t="s">
        <v>36</v>
      </c>
    </row>
    <row r="15" customFormat="false" ht="15" hidden="false" customHeight="false" outlineLevel="0" collapsed="false">
      <c r="A15" s="3" t="s">
        <v>37</v>
      </c>
      <c r="B15" s="5" t="n">
        <v>593.6</v>
      </c>
      <c r="C15" s="3" t="s">
        <v>38</v>
      </c>
      <c r="D15" s="14" t="s">
        <v>22</v>
      </c>
    </row>
    <row r="16" customFormat="false" ht="15" hidden="false" customHeight="false" outlineLevel="0" collapsed="false">
      <c r="A16" s="3" t="s">
        <v>39</v>
      </c>
      <c r="B16" s="5" t="n">
        <v>2.9</v>
      </c>
      <c r="C16" s="3" t="s">
        <v>19</v>
      </c>
      <c r="D16" s="14" t="s">
        <v>22</v>
      </c>
    </row>
    <row r="17" customFormat="false" ht="15" hidden="false" customHeight="false" outlineLevel="0" collapsed="false">
      <c r="A17" s="3" t="s">
        <v>40</v>
      </c>
      <c r="B17" s="12" t="n">
        <f aca="false">B15+B16</f>
        <v>596.5</v>
      </c>
      <c r="C17" s="3" t="s">
        <v>38</v>
      </c>
      <c r="D17" s="14"/>
    </row>
    <row r="18" customFormat="false" ht="15" hidden="false" customHeight="false" outlineLevel="0" collapsed="false">
      <c r="A18" s="3" t="s">
        <v>41</v>
      </c>
      <c r="B18" s="5" t="n">
        <v>1</v>
      </c>
      <c r="C18" s="3" t="s">
        <v>19</v>
      </c>
      <c r="D18" s="14" t="s">
        <v>22</v>
      </c>
    </row>
    <row r="19" customFormat="false" ht="15" hidden="false" customHeight="false" outlineLevel="0" collapsed="false">
      <c r="A19" s="3" t="s">
        <v>42</v>
      </c>
      <c r="B19" s="5" t="n">
        <v>0.3</v>
      </c>
      <c r="C19" s="3" t="s">
        <v>19</v>
      </c>
      <c r="D19" s="14" t="s">
        <v>22</v>
      </c>
    </row>
    <row r="20" customFormat="false" ht="15" hidden="false" customHeight="false" outlineLevel="0" collapsed="false">
      <c r="A20" s="3" t="s">
        <v>43</v>
      </c>
      <c r="B20" s="17" t="n">
        <v>40</v>
      </c>
      <c r="C20" s="3" t="s">
        <v>44</v>
      </c>
      <c r="D20" s="14" t="s">
        <v>45</v>
      </c>
    </row>
    <row r="21" customFormat="false" ht="15" hidden="false" customHeight="false" outlineLevel="0" collapsed="false">
      <c r="A21" s="3" t="s">
        <v>46</v>
      </c>
      <c r="B21" s="12" t="n">
        <f aca="false">B17+B18+B19</f>
        <v>597.8</v>
      </c>
      <c r="C21" s="3" t="s">
        <v>38</v>
      </c>
      <c r="D21" s="14"/>
    </row>
    <row r="22" customFormat="false" ht="15" hidden="false" customHeight="false" outlineLevel="0" collapsed="false">
      <c r="A22" s="3" t="s">
        <v>47</v>
      </c>
      <c r="B22" s="12" t="n">
        <f aca="false">B21+(B5/2)*TAN(RADIANS(B20))</f>
        <v>601.575948340298</v>
      </c>
      <c r="C22" s="3" t="s">
        <v>38</v>
      </c>
      <c r="D22" s="14"/>
    </row>
    <row r="23" customFormat="false" ht="15" hidden="false" customHeight="false" outlineLevel="0" collapsed="false">
      <c r="A23" s="3" t="s">
        <v>48</v>
      </c>
      <c r="B23" s="5" t="n">
        <v>593.4</v>
      </c>
      <c r="C23" s="3" t="s">
        <v>38</v>
      </c>
      <c r="D23" s="14" t="s">
        <v>22</v>
      </c>
    </row>
    <row r="24" customFormat="false" ht="15" hidden="false" customHeight="false" outlineLevel="0" collapsed="false">
      <c r="A24" s="3" t="s">
        <v>49</v>
      </c>
      <c r="B24" s="5" t="n">
        <v>592.77</v>
      </c>
      <c r="C24" s="3" t="s">
        <v>38</v>
      </c>
      <c r="D24" s="14" t="s">
        <v>50</v>
      </c>
    </row>
    <row r="25" customFormat="false" ht="15" hidden="false" customHeight="false" outlineLevel="0" collapsed="false">
      <c r="A25" s="3" t="s">
        <v>51</v>
      </c>
      <c r="B25" s="12" t="n">
        <f aca="false">B22-B23</f>
        <v>8.17594834029774</v>
      </c>
      <c r="C25" s="3" t="s">
        <v>19</v>
      </c>
      <c r="D25" s="14"/>
    </row>
    <row r="26" customFormat="false" ht="15" hidden="false" customHeight="false" outlineLevel="0" collapsed="false">
      <c r="A26" s="3" t="s">
        <v>52</v>
      </c>
      <c r="B26" s="12" t="n">
        <f aca="false">B22-B24</f>
        <v>8.80594834029773</v>
      </c>
      <c r="C26" s="3" t="s">
        <v>19</v>
      </c>
      <c r="D26" s="14"/>
    </row>
    <row r="27" customFormat="false" ht="15" hidden="false" customHeight="false" outlineLevel="0" collapsed="false">
      <c r="A27" s="3" t="s">
        <v>53</v>
      </c>
      <c r="B27" s="5" t="n">
        <v>9</v>
      </c>
      <c r="C27" s="3" t="s">
        <v>19</v>
      </c>
      <c r="D27" s="14" t="s">
        <v>54</v>
      </c>
    </row>
    <row r="28" customFormat="false" ht="15" hidden="false" customHeight="false" outlineLevel="0" collapsed="false">
      <c r="A28" s="3" t="s">
        <v>55</v>
      </c>
      <c r="B28" s="18" t="str">
        <f aca="false">IF(B26&lt;=B27,"DA","NE")</f>
        <v>DA</v>
      </c>
      <c r="C28" s="3"/>
      <c r="D28" s="14"/>
    </row>
    <row r="29" customFormat="false" ht="15" hidden="false" customHeight="false" outlineLevel="0" collapsed="false">
      <c r="A29" s="3" t="s">
        <v>56</v>
      </c>
      <c r="B29" s="18" t="str">
        <f aca="false">IF(B13&lt;=B14,"DA","NE")</f>
        <v>DA</v>
      </c>
      <c r="C29" s="3"/>
      <c r="D29" s="14"/>
    </row>
    <row r="30" customFormat="false" ht="15" hidden="false" customHeight="false" outlineLevel="0" collapsed="false">
      <c r="A30" s="3" t="s">
        <v>57</v>
      </c>
      <c r="B30" s="19" t="n">
        <v>25.5</v>
      </c>
      <c r="C30" s="3" t="s">
        <v>58</v>
      </c>
      <c r="D30" s="14" t="s">
        <v>59</v>
      </c>
    </row>
    <row r="31" customFormat="false" ht="15" hidden="false" customHeight="false" outlineLevel="0" collapsed="false">
      <c r="A31" s="3" t="s">
        <v>60</v>
      </c>
      <c r="B31" s="16" t="n">
        <v>473.3</v>
      </c>
      <c r="C31" s="3" t="s">
        <v>26</v>
      </c>
      <c r="D31" s="14" t="s">
        <v>61</v>
      </c>
    </row>
    <row r="32" customFormat="false" ht="15" hidden="false" customHeight="false" outlineLevel="0" collapsed="false">
      <c r="A32" s="3" t="s">
        <v>62</v>
      </c>
      <c r="B32" s="5" t="n">
        <v>8.65</v>
      </c>
      <c r="C32" s="3" t="s">
        <v>19</v>
      </c>
      <c r="D32" s="14" t="s">
        <v>63</v>
      </c>
    </row>
    <row r="33" customFormat="false" ht="15" hidden="false" customHeight="false" outlineLevel="0" collapsed="false">
      <c r="A33" s="3" t="s">
        <v>64</v>
      </c>
      <c r="B33" s="5" t="n">
        <v>4.41</v>
      </c>
      <c r="C33" s="3" t="s">
        <v>19</v>
      </c>
      <c r="D33" s="14" t="s">
        <v>63</v>
      </c>
    </row>
    <row r="34" customFormat="false" ht="15" hidden="false" customHeight="false" outlineLevel="0" collapsed="false">
      <c r="A34" s="3" t="s">
        <v>65</v>
      </c>
      <c r="B34" s="5" t="n">
        <v>6.6</v>
      </c>
      <c r="C34" s="3" t="s">
        <v>19</v>
      </c>
      <c r="D34" s="14"/>
    </row>
    <row r="35" customFormat="false" ht="15" hidden="false" customHeight="false" outlineLevel="0" collapsed="false">
      <c r="A35" s="3" t="s">
        <v>66</v>
      </c>
      <c r="B35" s="5" t="n">
        <v>4.75</v>
      </c>
      <c r="C35" s="3" t="s">
        <v>19</v>
      </c>
      <c r="D35" s="14"/>
    </row>
    <row r="37" customFormat="false" ht="15" hidden="false" customHeight="false" outlineLevel="0" collapsed="false">
      <c r="A37" s="20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6" min="3" style="0" width="8"/>
    <col collapsed="false" customWidth="true" hidden="false" outlineLevel="0" max="7" min="7" style="0" width="12"/>
    <col collapsed="false" customWidth="true" hidden="false" outlineLevel="0" max="8" min="8" style="0" width="22"/>
    <col collapsed="false" customWidth="true" hidden="false" outlineLevel="0" max="10" min="10" style="0" width="34"/>
  </cols>
  <sheetData>
    <row r="1" customFormat="false" ht="17.35" hidden="false" customHeight="false" outlineLevel="0" collapsed="false">
      <c r="A1" s="1" t="s">
        <v>68</v>
      </c>
    </row>
    <row r="3" customFormat="false" ht="26.85" hidden="false" customHeight="false" outlineLevel="0" collapsed="false">
      <c r="A3" s="2" t="s">
        <v>69</v>
      </c>
      <c r="B3" s="2" t="s">
        <v>70</v>
      </c>
      <c r="C3" s="2" t="s">
        <v>71</v>
      </c>
      <c r="D3" s="2" t="s">
        <v>72</v>
      </c>
      <c r="E3" s="2" t="s">
        <v>73</v>
      </c>
      <c r="F3" s="2" t="s">
        <v>74</v>
      </c>
      <c r="G3" s="2" t="s">
        <v>75</v>
      </c>
      <c r="H3" s="2" t="s">
        <v>76</v>
      </c>
      <c r="J3" s="21" t="s">
        <v>77</v>
      </c>
    </row>
    <row r="4" customFormat="false" ht="15" hidden="false" customHeight="false" outlineLevel="0" collapsed="false">
      <c r="A4" s="3" t="s">
        <v>78</v>
      </c>
      <c r="B4" s="3" t="s">
        <v>79</v>
      </c>
      <c r="C4" s="5" t="n">
        <v>0.4</v>
      </c>
      <c r="D4" s="5" t="n">
        <v>0.4</v>
      </c>
      <c r="E4" s="5" t="n">
        <v>5.6</v>
      </c>
      <c r="F4" s="5" t="n">
        <v>5.3</v>
      </c>
      <c r="G4" s="15" t="n">
        <f aca="false">(E4-C4)*(F4-D4)</f>
        <v>25.48</v>
      </c>
      <c r="H4" s="15" t="n">
        <f aca="false">G4</f>
        <v>25.48</v>
      </c>
      <c r="J4" s="22" t="n">
        <f aca="false">(1.6-Zasnova!B18)/TAN(RADIANS(Zasnova!B20))</f>
        <v>0.715052155556526</v>
      </c>
    </row>
    <row r="5" customFormat="false" ht="15" hidden="false" customHeight="false" outlineLevel="0" collapsed="false">
      <c r="A5" s="3" t="s">
        <v>78</v>
      </c>
      <c r="B5" s="3" t="s">
        <v>80</v>
      </c>
      <c r="C5" s="5" t="n">
        <v>5.6</v>
      </c>
      <c r="D5" s="5" t="n">
        <v>0.4</v>
      </c>
      <c r="E5" s="5" t="n">
        <v>9</v>
      </c>
      <c r="F5" s="5" t="n">
        <v>5.3</v>
      </c>
      <c r="G5" s="15" t="n">
        <f aca="false">(E5-C5)*(F5-D5)</f>
        <v>16.66</v>
      </c>
      <c r="H5" s="15" t="n">
        <f aca="false">G5</f>
        <v>16.66</v>
      </c>
      <c r="J5" s="21" t="s">
        <v>81</v>
      </c>
    </row>
    <row r="6" customFormat="false" ht="15" hidden="false" customHeight="false" outlineLevel="0" collapsed="false">
      <c r="A6" s="3" t="s">
        <v>78</v>
      </c>
      <c r="B6" s="3" t="s">
        <v>82</v>
      </c>
      <c r="C6" s="5" t="n">
        <v>9</v>
      </c>
      <c r="D6" s="5" t="n">
        <v>0.4</v>
      </c>
      <c r="E6" s="5" t="n">
        <v>13.1</v>
      </c>
      <c r="F6" s="5" t="n">
        <v>5.3</v>
      </c>
      <c r="G6" s="15" t="n">
        <f aca="false">(E6-C6)*(F6-D6)</f>
        <v>20.09</v>
      </c>
      <c r="H6" s="15" t="n">
        <f aca="false">G6</f>
        <v>20.09</v>
      </c>
      <c r="J6" s="22" t="n">
        <f aca="false">Zasnova!B5</f>
        <v>9</v>
      </c>
    </row>
    <row r="7" customFormat="false" ht="15" hidden="false" customHeight="false" outlineLevel="0" collapsed="false">
      <c r="A7" s="3" t="s">
        <v>78</v>
      </c>
      <c r="B7" s="3" t="s">
        <v>83</v>
      </c>
      <c r="C7" s="5" t="n">
        <v>0.4</v>
      </c>
      <c r="D7" s="5" t="n">
        <v>5.45</v>
      </c>
      <c r="E7" s="5" t="n">
        <v>4.85</v>
      </c>
      <c r="F7" s="5" t="n">
        <v>8.6</v>
      </c>
      <c r="G7" s="15" t="n">
        <f aca="false">(E7-C7)*(F7-D7)</f>
        <v>14.0175</v>
      </c>
      <c r="H7" s="15" t="n">
        <f aca="false">G7</f>
        <v>14.0175</v>
      </c>
    </row>
    <row r="8" customFormat="false" ht="15" hidden="false" customHeight="false" outlineLevel="0" collapsed="false">
      <c r="A8" s="3" t="s">
        <v>78</v>
      </c>
      <c r="B8" s="3" t="s">
        <v>84</v>
      </c>
      <c r="C8" s="5" t="n">
        <v>5</v>
      </c>
      <c r="D8" s="5" t="n">
        <v>5.45</v>
      </c>
      <c r="E8" s="5" t="n">
        <v>7.35</v>
      </c>
      <c r="F8" s="5" t="n">
        <v>8.6</v>
      </c>
      <c r="G8" s="15" t="n">
        <f aca="false">(E8-C8)*(F8-D8)</f>
        <v>7.4025</v>
      </c>
      <c r="H8" s="15" t="n">
        <f aca="false">G8</f>
        <v>7.4025</v>
      </c>
    </row>
    <row r="9" customFormat="false" ht="15" hidden="false" customHeight="false" outlineLevel="0" collapsed="false">
      <c r="A9" s="3" t="s">
        <v>78</v>
      </c>
      <c r="B9" s="3" t="s">
        <v>85</v>
      </c>
      <c r="C9" s="5" t="n">
        <v>7.5</v>
      </c>
      <c r="D9" s="5" t="n">
        <v>5.45</v>
      </c>
      <c r="E9" s="5" t="n">
        <v>9.85</v>
      </c>
      <c r="F9" s="5" t="n">
        <v>8.6</v>
      </c>
      <c r="G9" s="15" t="n">
        <f aca="false">(E9-C9)*(F9-D9)</f>
        <v>7.4025</v>
      </c>
      <c r="H9" s="15" t="n">
        <f aca="false">G9</f>
        <v>7.4025</v>
      </c>
    </row>
    <row r="10" customFormat="false" ht="15" hidden="false" customHeight="false" outlineLevel="0" collapsed="false">
      <c r="A10" s="3" t="s">
        <v>78</v>
      </c>
      <c r="B10" s="3" t="s">
        <v>86</v>
      </c>
      <c r="C10" s="5" t="n">
        <v>10</v>
      </c>
      <c r="D10" s="5" t="n">
        <v>5.45</v>
      </c>
      <c r="E10" s="5" t="n">
        <v>13.1</v>
      </c>
      <c r="F10" s="5" t="n">
        <v>8.6</v>
      </c>
      <c r="G10" s="15" t="n">
        <f aca="false">(E10-C10)*(F10-D10)</f>
        <v>9.765</v>
      </c>
      <c r="H10" s="15" t="n">
        <f aca="false">G10</f>
        <v>9.765</v>
      </c>
    </row>
    <row r="11" customFormat="false" ht="15" hidden="false" customHeight="false" outlineLevel="0" collapsed="false">
      <c r="A11" s="9"/>
      <c r="B11" s="9" t="s">
        <v>87</v>
      </c>
      <c r="C11" s="9"/>
      <c r="D11" s="9"/>
      <c r="E11" s="9"/>
      <c r="F11" s="9"/>
      <c r="G11" s="10" t="n">
        <f aca="false">SUM(G4:G10)</f>
        <v>100.8175</v>
      </c>
      <c r="H11" s="10" t="n">
        <f aca="false">SUM(H4:H10)</f>
        <v>100.8175</v>
      </c>
    </row>
    <row r="13" customFormat="false" ht="15" hidden="false" customHeight="false" outlineLevel="0" collapsed="false">
      <c r="A13" s="3" t="s">
        <v>88</v>
      </c>
      <c r="B13" s="3" t="s">
        <v>89</v>
      </c>
      <c r="C13" s="5" t="n">
        <v>0.4</v>
      </c>
      <c r="D13" s="5" t="n">
        <v>0.4</v>
      </c>
      <c r="E13" s="5" t="n">
        <v>4.5</v>
      </c>
      <c r="F13" s="5" t="n">
        <v>5.3</v>
      </c>
      <c r="G13" s="15" t="n">
        <f aca="false">(E13-C13)*(F13-D13)</f>
        <v>20.09</v>
      </c>
      <c r="H13" s="15" t="n">
        <f aca="false">(E13-C13)*MAX(0,MIN(F13,$J$6-$J$4)-MAX(D13,$J$4))</f>
        <v>18.7982861622182</v>
      </c>
    </row>
    <row r="14" customFormat="false" ht="15" hidden="false" customHeight="false" outlineLevel="0" collapsed="false">
      <c r="A14" s="3" t="s">
        <v>88</v>
      </c>
      <c r="B14" s="3" t="s">
        <v>90</v>
      </c>
      <c r="C14" s="5" t="n">
        <v>4.65</v>
      </c>
      <c r="D14" s="5" t="n">
        <v>0.4</v>
      </c>
      <c r="E14" s="5" t="n">
        <v>8.85</v>
      </c>
      <c r="F14" s="5" t="n">
        <v>5.3</v>
      </c>
      <c r="G14" s="15" t="n">
        <f aca="false">(E14-C14)*(F14-D14)</f>
        <v>20.58</v>
      </c>
      <c r="H14" s="15" t="n">
        <f aca="false">(E14-C14)*MAX(0,MIN(F14,$J$6-$J$4)-MAX(D14,$J$4))</f>
        <v>19.2567809466626</v>
      </c>
    </row>
    <row r="15" customFormat="false" ht="15" hidden="false" customHeight="false" outlineLevel="0" collapsed="false">
      <c r="A15" s="3" t="s">
        <v>88</v>
      </c>
      <c r="B15" s="3" t="s">
        <v>91</v>
      </c>
      <c r="C15" s="5" t="n">
        <v>9</v>
      </c>
      <c r="D15" s="5" t="n">
        <v>0.4</v>
      </c>
      <c r="E15" s="5" t="n">
        <v>13.1</v>
      </c>
      <c r="F15" s="5" t="n">
        <v>5.3</v>
      </c>
      <c r="G15" s="15" t="n">
        <f aca="false">(E15-C15)*(F15-D15)</f>
        <v>20.09</v>
      </c>
      <c r="H15" s="15" t="n">
        <f aca="false">(E15-C15)*MAX(0,MIN(F15,$J$6-$J$4)-MAX(D15,$J$4))</f>
        <v>18.7982861622182</v>
      </c>
    </row>
    <row r="16" customFormat="false" ht="15" hidden="false" customHeight="false" outlineLevel="0" collapsed="false">
      <c r="A16" s="3" t="s">
        <v>88</v>
      </c>
      <c r="B16" s="3" t="s">
        <v>83</v>
      </c>
      <c r="C16" s="5" t="n">
        <v>0.4</v>
      </c>
      <c r="D16" s="5" t="n">
        <v>5.45</v>
      </c>
      <c r="E16" s="5" t="n">
        <v>6</v>
      </c>
      <c r="F16" s="5" t="n">
        <v>8.6</v>
      </c>
      <c r="G16" s="15" t="n">
        <f aca="false">(E16-C16)*(F16-D16)</f>
        <v>17.64</v>
      </c>
      <c r="H16" s="15" t="n">
        <f aca="false">(E16-C16)*MAX(0,MIN(F16,$J$6-$J$4)-MAX(D16,$J$4))</f>
        <v>15.8757079288835</v>
      </c>
    </row>
    <row r="17" customFormat="false" ht="15" hidden="false" customHeight="false" outlineLevel="0" collapsed="false">
      <c r="A17" s="3" t="s">
        <v>88</v>
      </c>
      <c r="B17" s="3" t="s">
        <v>92</v>
      </c>
      <c r="C17" s="5" t="n">
        <v>6.15</v>
      </c>
      <c r="D17" s="5" t="n">
        <v>5.45</v>
      </c>
      <c r="E17" s="5" t="n">
        <v>9</v>
      </c>
      <c r="F17" s="5" t="n">
        <v>8.6</v>
      </c>
      <c r="G17" s="15" t="n">
        <f aca="false">(E17-C17)*(F17-D17)</f>
        <v>8.9775</v>
      </c>
      <c r="H17" s="15" t="n">
        <f aca="false">(E17-C17)*MAX(0,MIN(F17,$J$6-$J$4)-MAX(D17,$J$4))</f>
        <v>8.0796013566639</v>
      </c>
    </row>
    <row r="18" customFormat="false" ht="15" hidden="false" customHeight="false" outlineLevel="0" collapsed="false">
      <c r="A18" s="3" t="s">
        <v>88</v>
      </c>
      <c r="B18" s="3" t="s">
        <v>93</v>
      </c>
      <c r="C18" s="5" t="n">
        <v>9.15</v>
      </c>
      <c r="D18" s="5" t="n">
        <v>5.45</v>
      </c>
      <c r="E18" s="5" t="n">
        <v>13.1</v>
      </c>
      <c r="F18" s="5" t="n">
        <v>8.6</v>
      </c>
      <c r="G18" s="15" t="n">
        <f aca="false">(E18-C18)*(F18-D18)</f>
        <v>12.4425</v>
      </c>
      <c r="H18" s="15" t="n">
        <f aca="false">(E18-C18)*MAX(0,MIN(F18,$J$6-$J$4)-MAX(D18,$J$4))</f>
        <v>11.1980439855517</v>
      </c>
    </row>
    <row r="19" customFormat="false" ht="15" hidden="false" customHeight="false" outlineLevel="0" collapsed="false">
      <c r="A19" s="9"/>
      <c r="B19" s="9" t="s">
        <v>94</v>
      </c>
      <c r="C19" s="9"/>
      <c r="D19" s="9"/>
      <c r="E19" s="9"/>
      <c r="F19" s="9"/>
      <c r="G19" s="10" t="n">
        <f aca="false">SUM(G13:G18)</f>
        <v>99.82</v>
      </c>
      <c r="H19" s="10" t="n">
        <f aca="false">SUM(H13:H18)</f>
        <v>92.0067065421982</v>
      </c>
    </row>
    <row r="21" customFormat="false" ht="15" hidden="false" customHeight="false" outlineLevel="0" collapsed="false">
      <c r="A21" s="9"/>
      <c r="B21" s="9" t="s">
        <v>95</v>
      </c>
      <c r="C21" s="9"/>
      <c r="D21" s="9"/>
      <c r="E21" s="9"/>
      <c r="F21" s="9"/>
      <c r="G21" s="10" t="n">
        <f aca="false">G11+G19</f>
        <v>200.6375</v>
      </c>
      <c r="H21" s="10" t="n">
        <f aca="false">H11+H19</f>
        <v>192.824206542198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46"/>
    <col collapsed="false" customWidth="true" hidden="false" outlineLevel="0" max="4" min="4" style="0" width="12"/>
  </cols>
  <sheetData>
    <row r="1" customFormat="false" ht="17.35" hidden="false" customHeight="false" outlineLevel="0" collapsed="false">
      <c r="A1" s="1" t="s">
        <v>96</v>
      </c>
    </row>
    <row r="3" customFormat="false" ht="15" hidden="false" customHeight="false" outlineLevel="0" collapsed="false">
      <c r="A3" s="2" t="s">
        <v>97</v>
      </c>
      <c r="B3" s="2" t="s">
        <v>98</v>
      </c>
      <c r="C3" s="2" t="s">
        <v>99</v>
      </c>
      <c r="D3" s="2" t="s">
        <v>100</v>
      </c>
    </row>
    <row r="4" customFormat="false" ht="15" hidden="false" customHeight="false" outlineLevel="0" collapsed="false">
      <c r="A4" s="3" t="s">
        <v>101</v>
      </c>
      <c r="B4" s="3" t="s">
        <v>102</v>
      </c>
      <c r="C4" s="3" t="s">
        <v>103</v>
      </c>
      <c r="D4" s="3" t="s">
        <v>104</v>
      </c>
    </row>
    <row r="5" customFormat="false" ht="15" hidden="false" customHeight="false" outlineLevel="0" collapsed="false">
      <c r="A5" s="3" t="s">
        <v>33</v>
      </c>
      <c r="B5" s="3" t="s">
        <v>105</v>
      </c>
      <c r="C5" s="3" t="str">
        <f aca="false">TEXT(Zasnova!B11,"0.0")&amp;" / "&amp;Zasnova!B12&amp;" = "&amp;TEXT(Zasnova!B13,"0.00")</f>
        <v>157.5 / 981 = 0.16</v>
      </c>
      <c r="D5" s="3" t="str">
        <f aca="false">IF(Zasnova!B29="DA","skladno","neskladno")</f>
        <v>skladno</v>
      </c>
    </row>
    <row r="6" customFormat="false" ht="15" hidden="false" customHeight="false" outlineLevel="0" collapsed="false">
      <c r="A6" s="3" t="s">
        <v>106</v>
      </c>
      <c r="B6" s="3" t="s">
        <v>107</v>
      </c>
      <c r="C6" s="3" t="str">
        <f aca="false">TEXT(Zasnova!B25,"0.00")&amp;" m (urejen teren), "&amp;TEXT(Zasnova!B26,"0.00")&amp;" m (raščen)"</f>
        <v>8.18 m (urejen teren), 8.81 m (raščen)</v>
      </c>
      <c r="D6" s="3" t="str">
        <f aca="false">IF(Zasnova!B28="DA","skladno","neskladno")</f>
        <v>skladno</v>
      </c>
    </row>
    <row r="7" customFormat="false" ht="15" hidden="false" customHeight="false" outlineLevel="0" collapsed="false">
      <c r="A7" s="3" t="s">
        <v>108</v>
      </c>
      <c r="B7" s="3" t="s">
        <v>109</v>
      </c>
      <c r="C7" s="3" t="s">
        <v>110</v>
      </c>
      <c r="D7" s="3" t="s">
        <v>104</v>
      </c>
    </row>
    <row r="8" customFormat="false" ht="26.85" hidden="false" customHeight="false" outlineLevel="0" collapsed="false">
      <c r="A8" s="3" t="s">
        <v>111</v>
      </c>
      <c r="B8" s="3" t="s">
        <v>112</v>
      </c>
      <c r="C8" s="3" t="str">
        <f aca="false">"13,5 × 9,0 = 1 : "&amp;TEXT(Zasnova!B6,"0.00")</f>
        <v>13,5 × 9,0 = 1 : 1.50</v>
      </c>
      <c r="D8" s="3" t="s">
        <v>104</v>
      </c>
    </row>
    <row r="9" customFormat="false" ht="15" hidden="false" customHeight="false" outlineLevel="0" collapsed="false">
      <c r="A9" s="3" t="s">
        <v>113</v>
      </c>
      <c r="B9" s="3" t="s">
        <v>114</v>
      </c>
      <c r="C9" s="3" t="s">
        <v>115</v>
      </c>
      <c r="D9" s="3" t="s">
        <v>104</v>
      </c>
    </row>
    <row r="10" customFormat="false" ht="26.85" hidden="false" customHeight="false" outlineLevel="0" collapsed="false">
      <c r="A10" s="3" t="s">
        <v>116</v>
      </c>
      <c r="B10" s="3" t="s">
        <v>117</v>
      </c>
      <c r="C10" s="3" t="s">
        <v>118</v>
      </c>
      <c r="D10" s="3" t="s">
        <v>104</v>
      </c>
    </row>
    <row r="11" customFormat="false" ht="15" hidden="false" customHeight="false" outlineLevel="0" collapsed="false">
      <c r="A11" s="3" t="s">
        <v>119</v>
      </c>
      <c r="B11" s="3" t="s">
        <v>120</v>
      </c>
      <c r="C11" s="3" t="s">
        <v>121</v>
      </c>
      <c r="D11" s="3" t="s">
        <v>104</v>
      </c>
    </row>
    <row r="12" customFormat="false" ht="15" hidden="false" customHeight="false" outlineLevel="0" collapsed="false">
      <c r="A12" s="3" t="s">
        <v>122</v>
      </c>
      <c r="B12" s="3" t="s">
        <v>123</v>
      </c>
      <c r="C12" s="3" t="s">
        <v>124</v>
      </c>
      <c r="D12" s="3" t="s">
        <v>104</v>
      </c>
    </row>
    <row r="13" customFormat="false" ht="15" hidden="false" customHeight="false" outlineLevel="0" collapsed="false">
      <c r="A13" s="3" t="s">
        <v>125</v>
      </c>
      <c r="B13" s="3" t="s">
        <v>126</v>
      </c>
      <c r="C13" s="3" t="s">
        <v>127</v>
      </c>
      <c r="D13" s="3" t="s">
        <v>104</v>
      </c>
    </row>
    <row r="14" customFormat="false" ht="15" hidden="false" customHeight="false" outlineLevel="0" collapsed="false">
      <c r="A14" s="3" t="s">
        <v>128</v>
      </c>
      <c r="B14" s="3" t="s">
        <v>129</v>
      </c>
      <c r="C14" s="3" t="s">
        <v>130</v>
      </c>
      <c r="D14" s="3" t="s">
        <v>131</v>
      </c>
    </row>
    <row r="15" customFormat="false" ht="15" hidden="false" customHeight="false" outlineLevel="0" collapsed="false">
      <c r="A15" s="3" t="s">
        <v>132</v>
      </c>
      <c r="B15" s="3" t="s">
        <v>133</v>
      </c>
      <c r="C15" s="3" t="s">
        <v>134</v>
      </c>
      <c r="D15" s="3" t="s">
        <v>131</v>
      </c>
    </row>
    <row r="16" customFormat="false" ht="15" hidden="false" customHeight="false" outlineLevel="0" collapsed="false">
      <c r="A16" s="3" t="s">
        <v>135</v>
      </c>
      <c r="B16" s="3" t="s">
        <v>136</v>
      </c>
      <c r="C16" s="3" t="s">
        <v>137</v>
      </c>
      <c r="D16" s="3" t="s">
        <v>104</v>
      </c>
    </row>
  </sheetData>
  <conditionalFormatting sqref="D4:D16">
    <cfRule type="cellIs" priority="2" operator="equal" aboveAverage="0" equalAverage="0" bottom="0" percent="0" rank="0" text="" dxfId="0">
      <formula>"skladno"</formula>
    </cfRule>
    <cfRule type="cellIs" priority="3" operator="notEqual" aboveAverage="0" equalAverage="0" bottom="0" percent="0" rank="0" text="" dxfId="1">
      <formula>"skladno"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6"/>
    <col collapsed="false" customWidth="true" hidden="false" outlineLevel="0" max="3" min="3" style="0" width="90"/>
    <col collapsed="false" customWidth="true" hidden="false" outlineLevel="0" max="4" min="4" style="0" width="14"/>
  </cols>
  <sheetData>
    <row r="1" customFormat="false" ht="17.35" hidden="false" customHeight="false" outlineLevel="0" collapsed="false">
      <c r="A1" s="1" t="s">
        <v>138</v>
      </c>
    </row>
    <row r="3" customFormat="false" ht="15" hidden="false" customHeight="false" outlineLevel="0" collapsed="false">
      <c r="A3" s="2" t="s">
        <v>139</v>
      </c>
      <c r="B3" s="2" t="s">
        <v>140</v>
      </c>
      <c r="C3" s="2" t="s">
        <v>141</v>
      </c>
      <c r="D3" s="2" t="s">
        <v>142</v>
      </c>
    </row>
    <row r="4" customFormat="false" ht="26.85" hidden="false" customHeight="false" outlineLevel="0" collapsed="false">
      <c r="A4" s="3" t="s">
        <v>143</v>
      </c>
      <c r="B4" s="3" t="s">
        <v>144</v>
      </c>
      <c r="C4" s="3" t="s">
        <v>145</v>
      </c>
      <c r="D4" s="3" t="s">
        <v>146</v>
      </c>
    </row>
    <row r="5" customFormat="false" ht="15" hidden="false" customHeight="false" outlineLevel="0" collapsed="false">
      <c r="A5" s="3" t="s">
        <v>143</v>
      </c>
      <c r="B5" s="3" t="s">
        <v>147</v>
      </c>
      <c r="C5" s="3" t="s">
        <v>148</v>
      </c>
      <c r="D5" s="3" t="s">
        <v>146</v>
      </c>
    </row>
    <row r="6" customFormat="false" ht="26.85" hidden="false" customHeight="false" outlineLevel="0" collapsed="false">
      <c r="A6" s="3" t="s">
        <v>143</v>
      </c>
      <c r="B6" s="3" t="s">
        <v>149</v>
      </c>
      <c r="C6" s="3" t="s">
        <v>150</v>
      </c>
      <c r="D6" s="3" t="s">
        <v>146</v>
      </c>
    </row>
    <row r="7" customFormat="false" ht="15" hidden="false" customHeight="false" outlineLevel="0" collapsed="false">
      <c r="A7" s="3" t="s">
        <v>143</v>
      </c>
      <c r="B7" s="3" t="s">
        <v>151</v>
      </c>
      <c r="C7" s="3" t="s">
        <v>152</v>
      </c>
      <c r="D7" s="3" t="s">
        <v>146</v>
      </c>
    </row>
    <row r="8" customFormat="false" ht="26.85" hidden="false" customHeight="false" outlineLevel="0" collapsed="false">
      <c r="A8" s="3" t="s">
        <v>143</v>
      </c>
      <c r="B8" s="3" t="s">
        <v>153</v>
      </c>
      <c r="C8" s="3" t="s">
        <v>154</v>
      </c>
      <c r="D8" s="3" t="s">
        <v>146</v>
      </c>
    </row>
    <row r="9" customFormat="false" ht="15" hidden="false" customHeight="false" outlineLevel="0" collapsed="false">
      <c r="A9" s="3" t="s">
        <v>155</v>
      </c>
      <c r="B9" s="3" t="s">
        <v>156</v>
      </c>
      <c r="C9" s="3" t="s">
        <v>157</v>
      </c>
      <c r="D9" s="3" t="s">
        <v>158</v>
      </c>
    </row>
    <row r="10" customFormat="false" ht="15" hidden="false" customHeight="false" outlineLevel="0" collapsed="false">
      <c r="A10" s="3" t="s">
        <v>155</v>
      </c>
      <c r="B10" s="3" t="s">
        <v>159</v>
      </c>
      <c r="C10" s="3" t="s">
        <v>160</v>
      </c>
      <c r="D10" s="3" t="s">
        <v>146</v>
      </c>
    </row>
    <row r="11" customFormat="false" ht="15" hidden="false" customHeight="false" outlineLevel="0" collapsed="false">
      <c r="A11" s="3" t="s">
        <v>155</v>
      </c>
      <c r="B11" s="3" t="s">
        <v>161</v>
      </c>
      <c r="C11" s="3" t="s">
        <v>162</v>
      </c>
      <c r="D11" s="3" t="s">
        <v>158</v>
      </c>
    </row>
    <row r="12" customFormat="false" ht="15" hidden="false" customHeight="false" outlineLevel="0" collapsed="false">
      <c r="A12" s="3" t="s">
        <v>163</v>
      </c>
      <c r="B12" s="3" t="s">
        <v>164</v>
      </c>
      <c r="C12" s="3" t="s">
        <v>165</v>
      </c>
      <c r="D12" s="3" t="s">
        <v>158</v>
      </c>
    </row>
    <row r="13" customFormat="false" ht="15" hidden="false" customHeight="false" outlineLevel="0" collapsed="false">
      <c r="A13" s="3" t="s">
        <v>166</v>
      </c>
      <c r="B13" s="3" t="s">
        <v>167</v>
      </c>
      <c r="C13" s="3" t="s">
        <v>168</v>
      </c>
      <c r="D13" s="3" t="s">
        <v>169</v>
      </c>
    </row>
    <row r="14" customFormat="false" ht="15" hidden="false" customHeight="false" outlineLevel="0" collapsed="false">
      <c r="A14" s="3" t="s">
        <v>166</v>
      </c>
      <c r="B14" s="3" t="s">
        <v>170</v>
      </c>
      <c r="C14" s="3" t="s">
        <v>171</v>
      </c>
      <c r="D14" s="3" t="s">
        <v>146</v>
      </c>
    </row>
    <row r="15" customFormat="false" ht="15" hidden="false" customHeight="false" outlineLevel="0" collapsed="false">
      <c r="A15" s="3" t="s">
        <v>166</v>
      </c>
      <c r="B15" s="3" t="s">
        <v>172</v>
      </c>
      <c r="C15" s="3" t="s">
        <v>173</v>
      </c>
      <c r="D15" s="3" t="s">
        <v>174</v>
      </c>
    </row>
    <row r="16" customFormat="false" ht="15" hidden="false" customHeight="false" outlineLevel="0" collapsed="false">
      <c r="A16" s="3" t="s">
        <v>166</v>
      </c>
      <c r="B16" s="3" t="s">
        <v>175</v>
      </c>
      <c r="C16" s="3" t="s">
        <v>176</v>
      </c>
      <c r="D16" s="3" t="s">
        <v>146</v>
      </c>
    </row>
    <row r="17" customFormat="false" ht="15" hidden="false" customHeight="false" outlineLevel="0" collapsed="false">
      <c r="A17" s="3" t="s">
        <v>166</v>
      </c>
      <c r="B17" s="3" t="s">
        <v>177</v>
      </c>
      <c r="C17" s="3" t="s">
        <v>178</v>
      </c>
      <c r="D17" s="3" t="s">
        <v>146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2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179</v>
      </c>
    </row>
    <row r="3" customFormat="false" ht="15" hidden="false" customHeight="false" outlineLevel="0" collapsed="false">
      <c r="A3" s="2" t="s">
        <v>180</v>
      </c>
      <c r="B3" s="2" t="s">
        <v>181</v>
      </c>
      <c r="C3" s="2" t="s">
        <v>141</v>
      </c>
    </row>
    <row r="4" customFormat="false" ht="15" hidden="false" customHeight="false" outlineLevel="0" collapsed="false">
      <c r="A4" s="3" t="s">
        <v>182</v>
      </c>
      <c r="B4" s="3" t="s">
        <v>183</v>
      </c>
      <c r="C4" s="3" t="s">
        <v>184</v>
      </c>
    </row>
    <row r="5" customFormat="false" ht="15" hidden="false" customHeight="false" outlineLevel="0" collapsed="false">
      <c r="A5" s="3" t="s">
        <v>182</v>
      </c>
      <c r="B5" s="3" t="s">
        <v>185</v>
      </c>
      <c r="C5" s="3" t="s">
        <v>186</v>
      </c>
    </row>
    <row r="6" customFormat="false" ht="15" hidden="false" customHeight="false" outlineLevel="0" collapsed="false">
      <c r="A6" s="3" t="s">
        <v>182</v>
      </c>
      <c r="B6" s="3" t="s">
        <v>187</v>
      </c>
      <c r="C6" s="3" t="s">
        <v>188</v>
      </c>
    </row>
    <row r="7" customFormat="false" ht="15" hidden="false" customHeight="false" outlineLevel="0" collapsed="false">
      <c r="A7" s="3" t="s">
        <v>182</v>
      </c>
      <c r="B7" s="3" t="s">
        <v>189</v>
      </c>
      <c r="C7" s="3" t="s">
        <v>190</v>
      </c>
    </row>
    <row r="8" customFormat="false" ht="15" hidden="false" customHeight="false" outlineLevel="0" collapsed="false">
      <c r="A8" s="3" t="s">
        <v>182</v>
      </c>
      <c r="B8" s="3" t="s">
        <v>191</v>
      </c>
      <c r="C8" s="3" t="s">
        <v>192</v>
      </c>
    </row>
    <row r="9" customFormat="false" ht="15" hidden="false" customHeight="false" outlineLevel="0" collapsed="false">
      <c r="A9" s="3" t="s">
        <v>182</v>
      </c>
      <c r="B9" s="3" t="s">
        <v>193</v>
      </c>
      <c r="C9" s="3" t="s">
        <v>194</v>
      </c>
    </row>
    <row r="10" customFormat="false" ht="26.85" hidden="false" customHeight="false" outlineLevel="0" collapsed="false">
      <c r="A10" s="3" t="s">
        <v>182</v>
      </c>
      <c r="B10" s="3" t="s">
        <v>195</v>
      </c>
      <c r="C10" s="3" t="s">
        <v>196</v>
      </c>
    </row>
    <row r="11" customFormat="false" ht="26.85" hidden="false" customHeight="false" outlineLevel="0" collapsed="false">
      <c r="A11" s="3" t="s">
        <v>182</v>
      </c>
      <c r="B11" s="3" t="s">
        <v>197</v>
      </c>
      <c r="C11" s="3" t="s">
        <v>198</v>
      </c>
    </row>
    <row r="12" customFormat="false" ht="15" hidden="false" customHeight="false" outlineLevel="0" collapsed="false">
      <c r="A12" s="3" t="s">
        <v>182</v>
      </c>
      <c r="B12" s="3" t="s">
        <v>199</v>
      </c>
      <c r="C12" s="3" t="s">
        <v>200</v>
      </c>
    </row>
    <row r="13" customFormat="false" ht="15" hidden="false" customHeight="false" outlineLevel="0" collapsed="false">
      <c r="A13" s="3" t="s">
        <v>201</v>
      </c>
      <c r="B13" s="3" t="s">
        <v>202</v>
      </c>
      <c r="C13" s="3" t="s">
        <v>203</v>
      </c>
    </row>
    <row r="14" customFormat="false" ht="15" hidden="false" customHeight="false" outlineLevel="0" collapsed="false">
      <c r="A14" s="3" t="s">
        <v>201</v>
      </c>
      <c r="B14" s="3" t="s">
        <v>204</v>
      </c>
      <c r="C14" s="3" t="s">
        <v>205</v>
      </c>
    </row>
    <row r="15" customFormat="false" ht="26.85" hidden="false" customHeight="false" outlineLevel="0" collapsed="false">
      <c r="A15" s="3" t="s">
        <v>201</v>
      </c>
      <c r="B15" s="3" t="s">
        <v>206</v>
      </c>
      <c r="C15" s="3" t="s">
        <v>207</v>
      </c>
    </row>
    <row r="16" customFormat="false" ht="15" hidden="false" customHeight="false" outlineLevel="0" collapsed="false">
      <c r="A16" s="3" t="s">
        <v>201</v>
      </c>
      <c r="B16" s="3" t="s">
        <v>208</v>
      </c>
      <c r="C16" s="3" t="s">
        <v>209</v>
      </c>
    </row>
    <row r="17" customFormat="false" ht="15" hidden="false" customHeight="false" outlineLevel="0" collapsed="false">
      <c r="A17" s="3" t="s">
        <v>201</v>
      </c>
      <c r="B17" s="3" t="s">
        <v>210</v>
      </c>
      <c r="C17" s="3" t="s">
        <v>211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2026-11-02T12:55:03Z</dcterms:created>
  <dc:creator>openpyxl</dc:creator>
  <dc:description/>
  <dc:language>en-US</dc:language>
  <cp:lastModifiedBy/>
  <dcterms:modified xsi:type="dcterms:W3CDTF">2026-11-02T12:55:03Z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