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omne točke" sheetId="1" state="visible" r:id="rId3"/>
    <sheet name="Zasnova" sheetId="2" state="visible" r:id="rId4"/>
    <sheet name="Prostori" sheetId="3" state="visible" r:id="rId5"/>
    <sheet name="Skladnost OPN" sheetId="4" state="visible" r:id="rId6"/>
    <sheet name="Odprta vprašanja" sheetId="5" state="visible" r:id="rId7"/>
    <sheet name="Datoteke in viri" sheetId="6" state="visible" r:id="rId8"/>
    <sheet name="Primerjava z IDZ 01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<sst xmlns="http://schemas.openxmlformats.org/spreadsheetml/2006/main" count="389" uniqueCount="275">
  <si>
    <t xml:space="preserve">Parcela 2045/2, k.o. 1982 Šujica: 3D koordinate lomnih točk (D96/TM, SVS2010)</t>
  </si>
  <si>
    <t xml:space="preserve">Točka</t>
  </si>
  <si>
    <t xml:space="preserve">E [m]</t>
  </si>
  <si>
    <t xml:space="preserve">N [m]</t>
  </si>
  <si>
    <t xml:space="preserve">H kataster [m]</t>
  </si>
  <si>
    <t xml:space="preserve">H DMR ARSO [m]</t>
  </si>
  <si>
    <t xml:space="preserve">Δ DMR − kataster [m]</t>
  </si>
  <si>
    <t xml:space="preserve">(zaprtje)</t>
  </si>
  <si>
    <t xml:space="preserve">Površina iz koordinat [m²]</t>
  </si>
  <si>
    <t xml:space="preserve">Površina v katastru [m²]</t>
  </si>
  <si>
    <t xml:space="preserve">Najnižja / najvišja točka [m]</t>
  </si>
  <si>
    <t xml:space="preserve">Višinska razlika [m]</t>
  </si>
  <si>
    <t xml:space="preserve">Vir: GURS, kataster nepremičnin (ipi.eprostor.gov.si), stanje 2. 11. 2026. Višine v katastru so določene s presekom z lidarskim DMV; natančnost položaja ni določena (šifra 99), meja ni urejena. H DMR: ARSO LiDAR DMR 1 m, list TM1_451_105. Modre vrednosti so vhodni podatki.</t>
  </si>
  <si>
    <t xml:space="preserve">Idejna zasnova št. 02: ključni parametri in izračuni</t>
  </si>
  <si>
    <t xml:space="preserve">Parameter</t>
  </si>
  <si>
    <t xml:space="preserve">Vrednost</t>
  </si>
  <si>
    <t xml:space="preserve">Enota</t>
  </si>
  <si>
    <t xml:space="preserve">Opomba</t>
  </si>
  <si>
    <t xml:space="preserve">Dolžina hiše (V–Z)</t>
  </si>
  <si>
    <t xml:space="preserve">m</t>
  </si>
  <si>
    <t xml:space="preserve">vhod; daljša stranica vzporedno s plastnicami</t>
  </si>
  <si>
    <t xml:space="preserve">Širina hiše (S–J)</t>
  </si>
  <si>
    <t xml:space="preserve">vhod; manjša širina zniža sleme</t>
  </si>
  <si>
    <t xml:space="preserve">Razmerje stranic</t>
  </si>
  <si>
    <t xml:space="preserve">OPN: ≥ 1,3; v KE1/KE4 priporočeno 1,5</t>
  </si>
  <si>
    <t xml:space="preserve">Tloris hiše</t>
  </si>
  <si>
    <t xml:space="preserve">m²</t>
  </si>
  <si>
    <t xml:space="preserve">Površina parcele (kataster)</t>
  </si>
  <si>
    <t xml:space="preserve">GURS</t>
  </si>
  <si>
    <t xml:space="preserve">Faktor zazidanosti FZ</t>
  </si>
  <si>
    <t xml:space="preserve">OPN SP: ≤ 0,30</t>
  </si>
  <si>
    <t xml:space="preserve">FZ največ</t>
  </si>
  <si>
    <t xml:space="preserve">OPN, 101. člen, SP</t>
  </si>
  <si>
    <t xml:space="preserve">Kota poda kleti</t>
  </si>
  <si>
    <t xml:space="preserve">m n.v.</t>
  </si>
  <si>
    <t xml:space="preserve">vhod; izbrana tako, da je izhod na zelenico približno na raščenem terenu</t>
  </si>
  <si>
    <t xml:space="preserve">Etažna višina kleti</t>
  </si>
  <si>
    <t xml:space="preserve">vhod; svetla višina okoli 2,30 m, zato pomožni prostori</t>
  </si>
  <si>
    <t xml:space="preserve">Kota poda pritličja ±0,00</t>
  </si>
  <si>
    <t xml:space="preserve">Etažna višina pritličja</t>
  </si>
  <si>
    <t xml:space="preserve">vhod; svetla višina okoli 2,50 m</t>
  </si>
  <si>
    <t xml:space="preserve">Kota poda mansarde</t>
  </si>
  <si>
    <t xml:space="preserve">Kolenčni zid</t>
  </si>
  <si>
    <t xml:space="preserve">vhod; znižan zaradi omejitve višine (IDZ 01: 1,0 m)</t>
  </si>
  <si>
    <t xml:space="preserve">Strešni sloj</t>
  </si>
  <si>
    <t xml:space="preserve">vhod</t>
  </si>
  <si>
    <t xml:space="preserve">Naklon strehe</t>
  </si>
  <si>
    <t xml:space="preserve">°</t>
  </si>
  <si>
    <t xml:space="preserve">OPN: 35–45°; spodnja meja</t>
  </si>
  <si>
    <t xml:space="preserve">Kota kapi</t>
  </si>
  <si>
    <t xml:space="preserve">Kota slemena</t>
  </si>
  <si>
    <t xml:space="preserve">Urejen teren ob južni fasadi</t>
  </si>
  <si>
    <t xml:space="preserve">vhod; zelenica in terasa</t>
  </si>
  <si>
    <t xml:space="preserve">Raščen teren ob hiši (najnižji)</t>
  </si>
  <si>
    <t xml:space="preserve">DMR ARSO, južna fasada</t>
  </si>
  <si>
    <t xml:space="preserve">Višina od urejenega terena</t>
  </si>
  <si>
    <t xml:space="preserve">Višina od raščenega terena</t>
  </si>
  <si>
    <t xml:space="preserve">Največja dovoljena višina</t>
  </si>
  <si>
    <t xml:space="preserve">OPN SP; način merjenja preveriti v splošnih določbah</t>
  </si>
  <si>
    <t xml:space="preserve">Rezerva do največje višine</t>
  </si>
  <si>
    <t xml:space="preserve">Višina skladna?</t>
  </si>
  <si>
    <t xml:space="preserve">FZ skladen?</t>
  </si>
  <si>
    <t xml:space="preserve">Raščen teren, sredina južne fasade</t>
  </si>
  <si>
    <t xml:space="preserve">DMR ARSO</t>
  </si>
  <si>
    <t xml:space="preserve">Raščen teren, sredina severne fasade</t>
  </si>
  <si>
    <t xml:space="preserve">Vkop kleti na severu</t>
  </si>
  <si>
    <t xml:space="preserve">Pritličje nad terenom na severu</t>
  </si>
  <si>
    <t xml:space="preserve">Naklon terena (cela parcela)</t>
  </si>
  <si>
    <t xml:space="preserve">%</t>
  </si>
  <si>
    <t xml:space="preserve">izravnava DMR znotraj parcele</t>
  </si>
  <si>
    <t xml:space="preserve">Kota parkirišča</t>
  </si>
  <si>
    <t xml:space="preserve">vhod; 5 cm pod pragom zaradi odvodnjavanja</t>
  </si>
  <si>
    <t xml:space="preserve">Višinska razlika parkirišče–prag</t>
  </si>
  <si>
    <t xml:space="preserve">skupaj s tlakom ob vratih brez stopnice</t>
  </si>
  <si>
    <t xml:space="preserve">Površina parkirišča</t>
  </si>
  <si>
    <t xml:space="preserve">izračun iz koordinat; 2 mesti 2,6 × 5 m</t>
  </si>
  <si>
    <t xml:space="preserve">Višina poti pri priključku</t>
  </si>
  <si>
    <t xml:space="preserve">ocena iz DMR in ortofota, ±0,5 m</t>
  </si>
  <si>
    <t xml:space="preserve">Škarpa: dolžina</t>
  </si>
  <si>
    <t xml:space="preserve">južna in vzhodna stran parkirišča</t>
  </si>
  <si>
    <t xml:space="preserve">Škarpa: največja višina nad terenom</t>
  </si>
  <si>
    <t xml:space="preserve">izračun iz DMR; brez temelja</t>
  </si>
  <si>
    <t xml:space="preserve">Površina terase</t>
  </si>
  <si>
    <t xml:space="preserve">izračun iz koordinat</t>
  </si>
  <si>
    <t xml:space="preserve">Površina zunanjih stopnic</t>
  </si>
  <si>
    <t xml:space="preserve">Pot ob hiši</t>
  </si>
  <si>
    <t xml:space="preserve">ocena: 1,2 × 8 m</t>
  </si>
  <si>
    <t xml:space="preserve">Faktor zelenih površin FZP</t>
  </si>
  <si>
    <t xml:space="preserve">upoštevano ≥ 0,20 (predpostavka)</t>
  </si>
  <si>
    <t xml:space="preserve">Izkop za klet</t>
  </si>
  <si>
    <t xml:space="preserve">m³</t>
  </si>
  <si>
    <t xml:space="preserve">ocena iz DMR, do 0,5 m pod podom kleti</t>
  </si>
  <si>
    <t xml:space="preserve">Nasip za zelenico in brežino</t>
  </si>
  <si>
    <t xml:space="preserve">ocena iz DMR, brežina 1 : 2</t>
  </si>
  <si>
    <t xml:space="preserve">Odmik hiše od poti</t>
  </si>
  <si>
    <t xml:space="preserve">izračun iz koordinat; zahteva 5 m je predpostavka</t>
  </si>
  <si>
    <t xml:space="preserve">Odmik hiše od sosednjih parcel</t>
  </si>
  <si>
    <t xml:space="preserve">izračun iz koordinat; zahteva 4 m je predpostavka</t>
  </si>
  <si>
    <t xml:space="preserve">Odmik parkirišča od poti</t>
  </si>
  <si>
    <t xml:space="preserve">izračun iz koordinat; preveriti</t>
  </si>
  <si>
    <t xml:space="preserve">Modre vrednosti so vhodni podatki iz zasnove ali virov; črne so formule. Višine terena so iz DMR 1 m, zato so količine okvirne.</t>
  </si>
  <si>
    <t xml:space="preserve">Prostori: neto površine (notranje mere v m od JZ vogala hiše)</t>
  </si>
  <si>
    <t xml:space="preserve">Etaža</t>
  </si>
  <si>
    <t xml:space="preserve">Prostor</t>
  </si>
  <si>
    <t xml:space="preserve">x od</t>
  </si>
  <si>
    <t xml:space="preserve">y od</t>
  </si>
  <si>
    <t xml:space="preserve">x do</t>
  </si>
  <si>
    <t xml:space="preserve">y do</t>
  </si>
  <si>
    <t xml:space="preserve">Neto [m²]</t>
  </si>
  <si>
    <t xml:space="preserve">Uporabno h ≥ 1,6 m [m²]</t>
  </si>
  <si>
    <t xml:space="preserve">Meja h ≥ 1,6 m od zunanje stene [m]</t>
  </si>
  <si>
    <t xml:space="preserve">Klet</t>
  </si>
  <si>
    <t xml:space="preserve">Večnamenski prostor</t>
  </si>
  <si>
    <t xml:space="preserve">Vrtna shramba, kolesa</t>
  </si>
  <si>
    <t xml:space="preserve">Širina hiše [m]</t>
  </si>
  <si>
    <t xml:space="preserve">Kotiček pod stopnicami</t>
  </si>
  <si>
    <t xml:space="preserve">Stopnice</t>
  </si>
  <si>
    <t xml:space="preserve">Hodnik</t>
  </si>
  <si>
    <t xml:space="preserve">Kopalnica / WC</t>
  </si>
  <si>
    <t xml:space="preserve">Tehnika, pralnica</t>
  </si>
  <si>
    <t xml:space="preserve">Shramba, ozimnica</t>
  </si>
  <si>
    <t xml:space="preserve">Skupaj klet</t>
  </si>
  <si>
    <t xml:space="preserve">Pritličje</t>
  </si>
  <si>
    <t xml:space="preserve">Dnevna soba</t>
  </si>
  <si>
    <t xml:space="preserve">Jedilnica</t>
  </si>
  <si>
    <t xml:space="preserve">Kuhinja</t>
  </si>
  <si>
    <t xml:space="preserve">Kotiček ob oknu</t>
  </si>
  <si>
    <t xml:space="preserve">WC</t>
  </si>
  <si>
    <t xml:space="preserve">Shramba</t>
  </si>
  <si>
    <t xml:space="preserve">Delovni kotiček</t>
  </si>
  <si>
    <t xml:space="preserve">Vhod, garderoba</t>
  </si>
  <si>
    <t xml:space="preserve">Skupaj pritličje</t>
  </si>
  <si>
    <t xml:space="preserve">Mansarda</t>
  </si>
  <si>
    <t xml:space="preserve">Spalnica 1</t>
  </si>
  <si>
    <t xml:space="preserve">Kopalnica</t>
  </si>
  <si>
    <t xml:space="preserve">Glavna spalnica</t>
  </si>
  <si>
    <t xml:space="preserve">Shramba pod streho</t>
  </si>
  <si>
    <t xml:space="preserve">Nizki del pod streho</t>
  </si>
  <si>
    <t xml:space="preserve">Skupaj mansarda</t>
  </si>
  <si>
    <t xml:space="preserve">Skupaj hiša</t>
  </si>
  <si>
    <t xml:space="preserve">Klet je pomožna, ker je svetla višina okoli 2,30 m. Bivalni del sta pritličje in mansarda.</t>
  </si>
  <si>
    <t xml:space="preserve">Skladnost s prostorskim načrtom (OPN Dobrova-Polhov Gradec, 101. člen, SP)</t>
  </si>
  <si>
    <t xml:space="preserve">Pogoj</t>
  </si>
  <si>
    <t xml:space="preserve">Zahteva</t>
  </si>
  <si>
    <t xml:space="preserve">Zasnova</t>
  </si>
  <si>
    <t xml:space="preserve">Stanje</t>
  </si>
  <si>
    <t xml:space="preserve">Namenska raba</t>
  </si>
  <si>
    <t xml:space="preserve">SP: dovoljene enostanovanjske stavbe (11100)</t>
  </si>
  <si>
    <t xml:space="preserve">enostanovanjska hiša</t>
  </si>
  <si>
    <t xml:space="preserve">skladno</t>
  </si>
  <si>
    <t xml:space="preserve">≤ 0,30</t>
  </si>
  <si>
    <t xml:space="preserve">Višina objekta</t>
  </si>
  <si>
    <t xml:space="preserve">≤ 9 m; način merjenja preveriti</t>
  </si>
  <si>
    <t xml:space="preserve">Višinski gabarit</t>
  </si>
  <si>
    <t xml:space="preserve">do (K)+P+1+M; na strmejših pobočjih priporočena delno vkopana klet</t>
  </si>
  <si>
    <t xml:space="preserve">K+P+M; če se klet šteje kot etaža: P+1+M</t>
  </si>
  <si>
    <t xml:space="preserve">Tloris</t>
  </si>
  <si>
    <t xml:space="preserve">podolgovat, ≥ 1 : 1,3 (KE1/KE4 priporočeno 1 : 1,5)</t>
  </si>
  <si>
    <t xml:space="preserve">Umestitev na pobočju</t>
  </si>
  <si>
    <t xml:space="preserve">daljša stranica vzporedno s plastnicami</t>
  </si>
  <si>
    <t xml:space="preserve">os V–Z, plastnice V–Z</t>
  </si>
  <si>
    <t xml:space="preserve">Streha</t>
  </si>
  <si>
    <t xml:space="preserve">dvokapnica 35–45°, sleme v smeri daljše stranice, temna kritina</t>
  </si>
  <si>
    <t xml:space="preserve">Zelene površine FZP</t>
  </si>
  <si>
    <t xml:space="preserve">0,20 (predpostavka, preveriti)</t>
  </si>
  <si>
    <t xml:space="preserve">Odmik od dovozne poti</t>
  </si>
  <si>
    <t xml:space="preserve">5 m (predpostavka, preveriti v sPIP)</t>
  </si>
  <si>
    <t xml:space="preserve">preveriti</t>
  </si>
  <si>
    <t xml:space="preserve">Odmik od sosednjih parcel</t>
  </si>
  <si>
    <t xml:space="preserve">4 m (predpostavka, preveriti)</t>
  </si>
  <si>
    <t xml:space="preserve">Dostop do javne ceste</t>
  </si>
  <si>
    <t xml:space="preserve">obvezen, lahko s služnostjo</t>
  </si>
  <si>
    <t xml:space="preserve">pot in priključek na parceli 2041/28: preveriti pravni status</t>
  </si>
  <si>
    <t xml:space="preserve">Parkiranje</t>
  </si>
  <si>
    <t xml:space="preserve">zadostno število mest</t>
  </si>
  <si>
    <t xml:space="preserve">2 mesti na parkirišču</t>
  </si>
  <si>
    <t xml:space="preserve">Klet z odprto fasado</t>
  </si>
  <si>
    <t xml:space="preserve">preveriti definicijo v sPIP</t>
  </si>
  <si>
    <t xml:space="preserve">na jugu odprta, na severu vkopana okoli 2 m</t>
  </si>
  <si>
    <t xml:space="preserve">Odprta vprašanja in naslednji koraki</t>
  </si>
  <si>
    <t xml:space="preserve">Področje</t>
  </si>
  <si>
    <t xml:space="preserve">Tema</t>
  </si>
  <si>
    <t xml:space="preserve">Opis</t>
  </si>
  <si>
    <t xml:space="preserve">Status</t>
  </si>
  <si>
    <t xml:space="preserve">Pred DGD</t>
  </si>
  <si>
    <t xml:space="preserve">Višina</t>
  </si>
  <si>
    <t xml:space="preserve">Rezerva do 9 m je okoli 2 cm. Preveriti, kako odlok meri višino in ali je 9 m skupna meja za K+P+M.</t>
  </si>
  <si>
    <t xml:space="preserve">odprto</t>
  </si>
  <si>
    <t xml:space="preserve">Veljavnost pravil</t>
  </si>
  <si>
    <t xml:space="preserve">Izseki odloka so iz Uradnega lista 25/2019, lokacijska informacija pa navaja še spremembi 134/2020 in 42/2023. Preveriti aktualno besedilo.</t>
  </si>
  <si>
    <t xml:space="preserve">Dostop in priključek</t>
  </si>
  <si>
    <t xml:space="preserve">Pot leži na parceli 2041/28, ki ni javno dobro. Priključek parkirišča prečka še okoli 3 m širok pas iste parcele, zato je potrebna služnost.</t>
  </si>
  <si>
    <t xml:space="preserve">Meja parcele</t>
  </si>
  <si>
    <t xml:space="preserve">V katastru ni urejena; potreben geodetski posnetek in priporočljiva ureditev meje.</t>
  </si>
  <si>
    <t xml:space="preserve">Odmiki</t>
  </si>
  <si>
    <t xml:space="preserve">Upoštevano 4 m od sosednjih parcel in 5 m od poti. Pravilo 5 m je v izseku zapisano pri drugi enoti urejanja, ne pri OS-02. Preveriti tudi odmik parkirišča in škarpe od meje.</t>
  </si>
  <si>
    <t xml:space="preserve">Svetla višina okoli 2,30 m ne ustreza bivalnim prostorom, za katere je običajna zahteva 2,50 m. Preveriti tudi, kako se šteje klet z odprto južno fasado.</t>
  </si>
  <si>
    <t xml:space="preserve">Teren</t>
  </si>
  <si>
    <t xml:space="preserve">Potrebna geomehansko poročilo in preveritev plazljivosti zaradi vkopa, nasipa in škarpe.</t>
  </si>
  <si>
    <t xml:space="preserve">Lastništvo</t>
  </si>
  <si>
    <t xml:space="preserve">Zadnji izpis v mapi je iz leta 2021. Preveriti trenutno stanje in pravico graditi. Na parceli je predkupna pravica občine.</t>
  </si>
  <si>
    <t xml:space="preserve">FZP</t>
  </si>
  <si>
    <t xml:space="preserve">Za SP ni nedvoumno določen; upoštevan 0,20, zasnova ima ≈ 0,82.</t>
  </si>
  <si>
    <t xml:space="preserve">Mnenja</t>
  </si>
  <si>
    <t xml:space="preserve">Krajinski park Polhograjski Dolomiti (ZRSVN) in vodovarstveno območje kat. 3, del parcele (DRSV).</t>
  </si>
  <si>
    <t xml:space="preserve">Komunala</t>
  </si>
  <si>
    <t xml:space="preserve">Odpadne vode</t>
  </si>
  <si>
    <t xml:space="preserve">Kanalizacije ni; predvidena mala komunalna čistilna naprava (MKČN) v JV vogalu, gravitacijski odtok iz vseh etaž.</t>
  </si>
  <si>
    <t xml:space="preserve">predlog</t>
  </si>
  <si>
    <t xml:space="preserve">Vodovod, elektrika</t>
  </si>
  <si>
    <t xml:space="preserve">Pridobiti pogoje upravljavcev (vodovod, Elektro Ljubljana).</t>
  </si>
  <si>
    <t xml:space="preserve">Meteorna voda</t>
  </si>
  <si>
    <t xml:space="preserve">Zbiralnik za zalivanje JZ od hiše, preliv skladno z vodovarstvenim režimom. Parkirišče odvodnjavati stran od vhoda.</t>
  </si>
  <si>
    <t xml:space="preserve">Obstoječe</t>
  </si>
  <si>
    <t xml:space="preserve">Stavba 1409</t>
  </si>
  <si>
    <t xml:space="preserve">Kmetijska stavba 6 × 5 m (1975, brez priključkov) stoji na mestu parkirišča, zato je odstranitev nujna.</t>
  </si>
  <si>
    <t xml:space="preserve">Zaporedje</t>
  </si>
  <si>
    <t xml:space="preserve">1. Lokacijska informacija</t>
  </si>
  <si>
    <t xml:space="preserve">Pridobljena 24. 1. 2024; pred vlogo preveriti spremembe prostorskih aktov.</t>
  </si>
  <si>
    <t xml:space="preserve">opravljeno</t>
  </si>
  <si>
    <t xml:space="preserve">2. Geodetski posnetek</t>
  </si>
  <si>
    <t xml:space="preserve">Geodetski posnetek in ureditev meje.</t>
  </si>
  <si>
    <t xml:space="preserve">3. IDZ</t>
  </si>
  <si>
    <t xml:space="preserve">Izbrano zasnovo uskladiti s pooblaščenim arhitektom.</t>
  </si>
  <si>
    <t xml:space="preserve">v delu</t>
  </si>
  <si>
    <t xml:space="preserve">4. DGD</t>
  </si>
  <si>
    <t xml:space="preserve">Projekt za gradbeno dovoljenje in mnenja (elektro, vodovod, ZRSVN, DRSV, občina za cesto).</t>
  </si>
  <si>
    <t xml:space="preserve">5. PZI</t>
  </si>
  <si>
    <t xml:space="preserve">Projekt za izvedbo, popisi, materiali.</t>
  </si>
  <si>
    <t xml:space="preserve">Datoteke (D:\KatarinaLidar\Dokumenti\IdejniNacrti) in viri</t>
  </si>
  <si>
    <t xml:space="preserve">Datoteka</t>
  </si>
  <si>
    <t xml:space="preserve">Katarina_idejna_zasnova_02.html</t>
  </si>
  <si>
    <t xml:space="preserve">interaktivna stran zasnove</t>
  </si>
  <si>
    <t xml:space="preserve">Katarina_idejna_zasnova_02.xlsx</t>
  </si>
  <si>
    <t xml:space="preserve">ta delovni zvezek</t>
  </si>
  <si>
    <t xml:space="preserve">Katarina_idejna_zasnova_02_kote.csv</t>
  </si>
  <si>
    <t xml:space="preserve">vogali hiše, parkirišča in škarpe, kote</t>
  </si>
  <si>
    <t xml:space="preserve">Vir</t>
  </si>
  <si>
    <t xml:space="preserve">GURS, kataster nepremičnin (OGC API)</t>
  </si>
  <si>
    <t xml:space="preserve">https://ipi.eprostor.gov.si/wfs-si-gurs-kn/ogc/features/collections</t>
  </si>
  <si>
    <t xml:space="preserve">ARSO LiDAR, list TM1_451_105</t>
  </si>
  <si>
    <t xml:space="preserve">http://gis.arso.gov.si/lidar/dmr1/b_32/D96TM/TM1_451_105.asc</t>
  </si>
  <si>
    <t xml:space="preserve">Lidarski podatki za celotno Slovenijo (gov.si)</t>
  </si>
  <si>
    <t xml:space="preserve">https://www.gov.si/novice/2026-06-03-lidarski-podatki-za-celotno-slovenijo-dostopni-v-pregledovalniku-3d-podatkov/</t>
  </si>
  <si>
    <t xml:space="preserve">LidarSloveniaDataDownloader (mreža listov)</t>
  </si>
  <si>
    <t xml:space="preserve">https://github.com/nejcd/LidarSloveniaDataDownloader</t>
  </si>
  <si>
    <t xml:space="preserve">Lokacijska informacija 3510-0424/2023-2 in izseki OPN</t>
  </si>
  <si>
    <t xml:space="preserve">Uradni list RS 25/2019 (OPN UPB1)</t>
  </si>
  <si>
    <t xml:space="preserve">Podlage v D:\KatarinaLidar\Dokumenti\ClaudePridobljeniPodatki</t>
  </si>
  <si>
    <t xml:space="preserve">DMR, parcele, stavbe in ortofoto, uporabljeni že v IDZ 01</t>
  </si>
  <si>
    <t xml:space="preserve">Primerjava zasnov IDZ 01 in IDZ 02</t>
  </si>
  <si>
    <t xml:space="preserve">Lastnost</t>
  </si>
  <si>
    <t xml:space="preserve">IDZ 01</t>
  </si>
  <si>
    <t xml:space="preserve">IDZ 02</t>
  </si>
  <si>
    <t xml:space="preserve">Etaže</t>
  </si>
  <si>
    <t xml:space="preserve">P+M</t>
  </si>
  <si>
    <t xml:space="preserve">K+P+M</t>
  </si>
  <si>
    <t xml:space="preserve">13,5 × 9,0 m</t>
  </si>
  <si>
    <t xml:space="preserve">12,0 × 8,0 m</t>
  </si>
  <si>
    <t xml:space="preserve">Neto površina</t>
  </si>
  <si>
    <t xml:space="preserve">≈ 193 m²</t>
  </si>
  <si>
    <t xml:space="preserve">593,60 m</t>
  </si>
  <si>
    <t xml:space="preserve">Sleme</t>
  </si>
  <si>
    <t xml:space="preserve">601,58 m</t>
  </si>
  <si>
    <t xml:space="preserve">8,18 m</t>
  </si>
  <si>
    <t xml:space="preserve">Dostop z avtomobilom</t>
  </si>
  <si>
    <t xml:space="preserve">spodaj na vzhodu, 593,80 m; pot bi bilo treba verjetno podaljšati</t>
  </si>
  <si>
    <t xml:space="preserve">Izhod na zelenico</t>
  </si>
  <si>
    <t xml:space="preserve">iz pritličja na teraso</t>
  </si>
  <si>
    <t xml:space="preserve">iz kleti; iz pritličja le balkon</t>
  </si>
  <si>
    <t xml:space="preserve">kolenčni zid 1,0 m, 92 m² uporabno</t>
  </si>
  <si>
    <t xml:space="preserve">Podporni zidovi</t>
  </si>
  <si>
    <t xml:space="preserve">oporni zid za hišo, okoli 17 m</t>
  </si>
  <si>
    <t xml:space="preserve">predlog odstranitve</t>
  </si>
  <si>
    <t xml:space="preserve">nujna odstranitev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</si>
</sst>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.00"/>
    <numFmt numFmtId="166" formatCode="0.00"/>
    <numFmt numFmtId="167" formatCode="\+0.00;\-0.00;0.00"/>
    <numFmt numFmtId="168" formatCode="#,##0.0"/>
    <numFmt numFmtId="169" formatCode="#,##0"/>
    <numFmt numFmtId="170" formatCode="0"/>
    <numFmt numFmtId="171" formatCode="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1"/>
      <color rgb="FF80808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  <font>
      <sz val="9"/>
      <color rgb="FF55615B"/>
      <name val="Arial"/>
      <family val="0"/>
      <charset val="1"/>
    </font>
    <font>
      <sz val="9"/>
      <name val="Arial"/>
      <family val="0"/>
      <charset val="1"/>
    </font>
    <font>
      <sz val="11"/>
      <color rgb="FF008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2F5D50"/>
        <bgColor rgb="FF55615B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F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71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FC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615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5D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3" min="2" style="1" width="15"/>
    <col collapsed="false" customWidth="true" hidden="false" outlineLevel="0" max="4" min="4" style="1" width="16"/>
    <col collapsed="false" customWidth="true" hidden="false" outlineLevel="0" max="5" min="5" style="1" width="17"/>
    <col collapsed="false" customWidth="true" hidden="false" outlineLevel="0" max="6" min="6" style="1" width="20"/>
  </cols>
  <sheetData>
    <row r="1" customFormat="false" ht="17.25" hidden="false" customHeight="true" outlineLevel="0" collapsed="false">
      <c r="A1" s="2" t="s">
        <v>0</v>
      </c>
    </row>
    <row r="3" customFormat="false" ht="26.2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customFormat="false" ht="15" hidden="false" customHeight="true" outlineLevel="0" collapsed="false">
      <c r="A4" s="4" t="n">
        <v>22677</v>
      </c>
      <c r="B4" s="5" t="n">
        <v>451319.28</v>
      </c>
      <c r="C4" s="5" t="n">
        <v>105496.9</v>
      </c>
      <c r="D4" s="6" t="n">
        <v>592.09</v>
      </c>
      <c r="E4" s="6" t="n">
        <v>592.15</v>
      </c>
      <c r="F4" s="7" t="n">
        <f aca="false">E4-D4</f>
        <v>0.0599999999999454</v>
      </c>
    </row>
    <row r="5" customFormat="false" ht="15" hidden="false" customHeight="true" outlineLevel="0" collapsed="false">
      <c r="A5" s="4" t="n">
        <v>5635</v>
      </c>
      <c r="B5" s="5" t="n">
        <v>451333.19</v>
      </c>
      <c r="C5" s="5" t="n">
        <v>105496.76</v>
      </c>
      <c r="D5" s="6" t="n">
        <v>592.31</v>
      </c>
      <c r="E5" s="6" t="n">
        <v>592.34</v>
      </c>
      <c r="F5" s="7" t="n">
        <f aca="false">E5-D5</f>
        <v>0.0300000000000864</v>
      </c>
    </row>
    <row r="6" customFormat="false" ht="15" hidden="false" customHeight="true" outlineLevel="0" collapsed="false">
      <c r="A6" s="4" t="n">
        <v>5636</v>
      </c>
      <c r="B6" s="5" t="n">
        <v>451345.43</v>
      </c>
      <c r="C6" s="5" t="n">
        <v>105496.39</v>
      </c>
      <c r="D6" s="6" t="n">
        <v>591.98</v>
      </c>
      <c r="E6" s="6" t="n">
        <v>592.04</v>
      </c>
      <c r="F6" s="7" t="n">
        <f aca="false">E6-D6</f>
        <v>0.0599999999999454</v>
      </c>
    </row>
    <row r="7" customFormat="false" ht="15" hidden="false" customHeight="true" outlineLevel="0" collapsed="false">
      <c r="A7" s="4" t="n">
        <v>22682</v>
      </c>
      <c r="B7" s="5" t="n">
        <v>451345.52</v>
      </c>
      <c r="C7" s="5" t="n">
        <v>105502.17</v>
      </c>
      <c r="D7" s="6" t="n">
        <v>592.88</v>
      </c>
      <c r="E7" s="6" t="n">
        <v>592.99</v>
      </c>
      <c r="F7" s="7" t="n">
        <f aca="false">E7-D7</f>
        <v>0.110000000000014</v>
      </c>
    </row>
    <row r="8" customFormat="false" ht="15" hidden="false" customHeight="true" outlineLevel="0" collapsed="false">
      <c r="A8" s="4" t="n">
        <v>22681</v>
      </c>
      <c r="B8" s="5" t="n">
        <v>451317.08</v>
      </c>
      <c r="C8" s="5" t="n">
        <v>105529.92</v>
      </c>
      <c r="D8" s="6" t="n">
        <v>601.76</v>
      </c>
      <c r="E8" s="6" t="n">
        <v>601.82</v>
      </c>
      <c r="F8" s="7" t="n">
        <f aca="false">E8-D8</f>
        <v>0.0600000000000591</v>
      </c>
    </row>
    <row r="9" customFormat="false" ht="15" hidden="false" customHeight="true" outlineLevel="0" collapsed="false">
      <c r="A9" s="4" t="n">
        <v>22676</v>
      </c>
      <c r="B9" s="5" t="n">
        <v>451307.12</v>
      </c>
      <c r="C9" s="5" t="n">
        <v>105531.2</v>
      </c>
      <c r="D9" s="6" t="n">
        <v>601.76</v>
      </c>
      <c r="E9" s="6" t="n">
        <v>601.91</v>
      </c>
      <c r="F9" s="7" t="n">
        <f aca="false">E9-D9</f>
        <v>0.149999999999977</v>
      </c>
    </row>
    <row r="10" customFormat="false" ht="15" hidden="false" customHeight="true" outlineLevel="0" collapsed="false">
      <c r="A10" s="4" t="n">
        <v>22675</v>
      </c>
      <c r="B10" s="5" t="n">
        <v>451301.06</v>
      </c>
      <c r="C10" s="5" t="n">
        <v>105497.54</v>
      </c>
      <c r="D10" s="6" t="n">
        <v>592.01</v>
      </c>
      <c r="E10" s="6" t="n">
        <v>592.02</v>
      </c>
      <c r="F10" s="7" t="n">
        <f aca="false">E10-D10</f>
        <v>0.00999999999999091</v>
      </c>
    </row>
    <row r="11" customFormat="false" ht="15" hidden="false" customHeight="true" outlineLevel="0" collapsed="false">
      <c r="A11" s="8" t="s">
        <v>7</v>
      </c>
      <c r="B11" s="9" t="n">
        <f aca="false">B4</f>
        <v>451319.28</v>
      </c>
      <c r="C11" s="9" t="n">
        <f aca="false">C4</f>
        <v>105496.9</v>
      </c>
      <c r="D11" s="8"/>
      <c r="E11" s="8"/>
      <c r="F11" s="8"/>
    </row>
    <row r="13" customFormat="false" ht="51.75" hidden="false" customHeight="true" outlineLevel="0" collapsed="false">
      <c r="A13" s="10" t="s">
        <v>8</v>
      </c>
      <c r="B13" s="4"/>
      <c r="C13" s="4"/>
      <c r="D13" s="11" t="n">
        <f aca="false">ABS(SUMPRODUCT(B4:B10,C5:C11)-SUMPRODUCT(B5:B11,C4:C10))/2</f>
        <v>984.512725830078</v>
      </c>
    </row>
    <row r="14" customFormat="false" ht="51.75" hidden="false" customHeight="true" outlineLevel="0" collapsed="false">
      <c r="A14" s="10" t="s">
        <v>9</v>
      </c>
      <c r="B14" s="4"/>
      <c r="C14" s="4"/>
      <c r="D14" s="12" t="n">
        <v>981</v>
      </c>
    </row>
    <row r="15" customFormat="false" ht="39" hidden="false" customHeight="true" outlineLevel="0" collapsed="false">
      <c r="A15" s="10" t="s">
        <v>10</v>
      </c>
      <c r="B15" s="4"/>
      <c r="C15" s="4"/>
      <c r="D15" s="13" t="n">
        <f aca="false">MIN(D4:D10)</f>
        <v>591.98</v>
      </c>
      <c r="E15" s="13" t="n">
        <f aca="false">MAX(D4:D10)</f>
        <v>601.76</v>
      </c>
    </row>
    <row r="16" customFormat="false" ht="39" hidden="false" customHeight="true" outlineLevel="0" collapsed="false">
      <c r="A16" s="10" t="s">
        <v>11</v>
      </c>
      <c r="B16" s="4"/>
      <c r="C16" s="4"/>
      <c r="D16" s="13" t="n">
        <f aca="false">E15-D15</f>
        <v>9.77999999999997</v>
      </c>
    </row>
    <row r="18" customFormat="false" ht="42" hidden="false" customHeight="true" outlineLevel="0" collapsed="false">
      <c r="A18" s="14" t="s">
        <v>12</v>
      </c>
      <c r="B18" s="14"/>
      <c r="C18" s="14"/>
      <c r="D18" s="14"/>
      <c r="E18" s="14"/>
      <c r="F18" s="14"/>
    </row>
  </sheetData>
  <mergeCells count="1"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8"/>
    <col collapsed="false" customWidth="true" hidden="false" outlineLevel="0" max="4" min="4" style="0" width="62"/>
  </cols>
  <sheetData>
    <row r="1" customFormat="false" ht="17.35" hidden="false" customHeight="false" outlineLevel="0" collapsed="false">
      <c r="A1" s="15" t="s">
        <v>13</v>
      </c>
    </row>
    <row r="3" customFormat="false" ht="15" hidden="false" customHeight="false" outlineLevel="0" collapsed="false">
      <c r="A3" s="3" t="s">
        <v>14</v>
      </c>
      <c r="B3" s="3" t="s">
        <v>15</v>
      </c>
      <c r="C3" s="3" t="s">
        <v>16</v>
      </c>
      <c r="D3" s="3" t="s">
        <v>17</v>
      </c>
    </row>
    <row r="4" customFormat="false" ht="15" hidden="false" customHeight="false" outlineLevel="0" collapsed="false">
      <c r="A4" s="16" t="s">
        <v>18</v>
      </c>
      <c r="B4" s="17" t="n">
        <v>12</v>
      </c>
      <c r="C4" s="18" t="s">
        <v>19</v>
      </c>
      <c r="D4" s="19" t="s">
        <v>20</v>
      </c>
    </row>
    <row r="5" customFormat="false" ht="15" hidden="false" customHeight="false" outlineLevel="0" collapsed="false">
      <c r="A5" s="16" t="s">
        <v>21</v>
      </c>
      <c r="B5" s="17" t="n">
        <v>8</v>
      </c>
      <c r="C5" s="18" t="s">
        <v>19</v>
      </c>
      <c r="D5" s="19" t="s">
        <v>22</v>
      </c>
    </row>
    <row r="6" customFormat="false" ht="15" hidden="false" customHeight="false" outlineLevel="0" collapsed="false">
      <c r="A6" s="16" t="s">
        <v>23</v>
      </c>
      <c r="B6" s="20" t="n">
        <f aca="false">B4/B5</f>
        <v>1.5</v>
      </c>
      <c r="C6" s="18"/>
      <c r="D6" s="19" t="s">
        <v>24</v>
      </c>
    </row>
    <row r="7" customFormat="false" ht="15" hidden="false" customHeight="false" outlineLevel="0" collapsed="false">
      <c r="A7" s="16" t="s">
        <v>25</v>
      </c>
      <c r="B7" s="21" t="n">
        <f aca="false">B4*B5</f>
        <v>96</v>
      </c>
      <c r="C7" s="18" t="s">
        <v>26</v>
      </c>
      <c r="D7" s="19"/>
    </row>
    <row r="8" customFormat="false" ht="15" hidden="false" customHeight="false" outlineLevel="0" collapsed="false">
      <c r="A8" s="16" t="s">
        <v>27</v>
      </c>
      <c r="B8" s="22" t="n">
        <v>981</v>
      </c>
      <c r="C8" s="18" t="s">
        <v>26</v>
      </c>
      <c r="D8" s="19" t="s">
        <v>28</v>
      </c>
    </row>
    <row r="9" customFormat="false" ht="15" hidden="false" customHeight="false" outlineLevel="0" collapsed="false">
      <c r="A9" s="16" t="s">
        <v>29</v>
      </c>
      <c r="B9" s="20" t="n">
        <f aca="false">B7/B8</f>
        <v>0.0978593272171254</v>
      </c>
      <c r="C9" s="18"/>
      <c r="D9" s="19" t="s">
        <v>30</v>
      </c>
    </row>
    <row r="10" customFormat="false" ht="15" hidden="false" customHeight="false" outlineLevel="0" collapsed="false">
      <c r="A10" s="16" t="s">
        <v>31</v>
      </c>
      <c r="B10" s="17" t="n">
        <v>0.3</v>
      </c>
      <c r="C10" s="18"/>
      <c r="D10" s="19" t="s">
        <v>32</v>
      </c>
    </row>
    <row r="11" customFormat="false" ht="15" hidden="false" customHeight="false" outlineLevel="0" collapsed="false">
      <c r="A11" s="16" t="s">
        <v>33</v>
      </c>
      <c r="B11" s="17" t="n">
        <v>595</v>
      </c>
      <c r="C11" s="18" t="s">
        <v>34</v>
      </c>
      <c r="D11" s="19" t="s">
        <v>35</v>
      </c>
    </row>
    <row r="12" customFormat="false" ht="15" hidden="false" customHeight="false" outlineLevel="0" collapsed="false">
      <c r="A12" s="16" t="s">
        <v>36</v>
      </c>
      <c r="B12" s="17" t="n">
        <v>2.6</v>
      </c>
      <c r="C12" s="18" t="s">
        <v>19</v>
      </c>
      <c r="D12" s="19" t="s">
        <v>37</v>
      </c>
    </row>
    <row r="13" customFormat="false" ht="15" hidden="false" customHeight="false" outlineLevel="0" collapsed="false">
      <c r="A13" s="16" t="s">
        <v>38</v>
      </c>
      <c r="B13" s="20" t="n">
        <f aca="false">B11+B12</f>
        <v>597.6</v>
      </c>
      <c r="C13" s="18" t="s">
        <v>34</v>
      </c>
      <c r="D13" s="19"/>
    </row>
    <row r="14" customFormat="false" ht="15" hidden="false" customHeight="false" outlineLevel="0" collapsed="false">
      <c r="A14" s="16" t="s">
        <v>39</v>
      </c>
      <c r="B14" s="17" t="n">
        <v>2.8</v>
      </c>
      <c r="C14" s="18" t="s">
        <v>19</v>
      </c>
      <c r="D14" s="19" t="s">
        <v>40</v>
      </c>
    </row>
    <row r="15" customFormat="false" ht="15" hidden="false" customHeight="false" outlineLevel="0" collapsed="false">
      <c r="A15" s="16" t="s">
        <v>41</v>
      </c>
      <c r="B15" s="20" t="n">
        <f aca="false">B13+B14</f>
        <v>600.4</v>
      </c>
      <c r="C15" s="18" t="s">
        <v>34</v>
      </c>
      <c r="D15" s="19"/>
    </row>
    <row r="16" customFormat="false" ht="15" hidden="false" customHeight="false" outlineLevel="0" collapsed="false">
      <c r="A16" s="16" t="s">
        <v>42</v>
      </c>
      <c r="B16" s="17" t="n">
        <v>0.4</v>
      </c>
      <c r="C16" s="18" t="s">
        <v>19</v>
      </c>
      <c r="D16" s="19" t="s">
        <v>43</v>
      </c>
    </row>
    <row r="17" customFormat="false" ht="15" hidden="false" customHeight="false" outlineLevel="0" collapsed="false">
      <c r="A17" s="16" t="s">
        <v>44</v>
      </c>
      <c r="B17" s="17" t="n">
        <v>0.3</v>
      </c>
      <c r="C17" s="18" t="s">
        <v>19</v>
      </c>
      <c r="D17" s="19" t="s">
        <v>45</v>
      </c>
    </row>
    <row r="18" customFormat="false" ht="15" hidden="false" customHeight="false" outlineLevel="0" collapsed="false">
      <c r="A18" s="16" t="s">
        <v>46</v>
      </c>
      <c r="B18" s="23" t="n">
        <v>35</v>
      </c>
      <c r="C18" s="18" t="s">
        <v>47</v>
      </c>
      <c r="D18" s="19" t="s">
        <v>48</v>
      </c>
    </row>
    <row r="19" customFormat="false" ht="15" hidden="false" customHeight="false" outlineLevel="0" collapsed="false">
      <c r="A19" s="16" t="s">
        <v>49</v>
      </c>
      <c r="B19" s="20" t="n">
        <f aca="false">B15+B16+B17</f>
        <v>601.1</v>
      </c>
      <c r="C19" s="18" t="s">
        <v>34</v>
      </c>
      <c r="D19" s="19"/>
    </row>
    <row r="20" customFormat="false" ht="15" hidden="false" customHeight="false" outlineLevel="0" collapsed="false">
      <c r="A20" s="16" t="s">
        <v>50</v>
      </c>
      <c r="B20" s="20" t="n">
        <f aca="false">B19+(B5/2)*TAN(RADIANS(B18))</f>
        <v>603.900830152839</v>
      </c>
      <c r="C20" s="18" t="s">
        <v>34</v>
      </c>
      <c r="D20" s="19"/>
    </row>
    <row r="21" customFormat="false" ht="15" hidden="false" customHeight="false" outlineLevel="0" collapsed="false">
      <c r="A21" s="16" t="s">
        <v>51</v>
      </c>
      <c r="B21" s="17" t="n">
        <v>594.92</v>
      </c>
      <c r="C21" s="18" t="s">
        <v>34</v>
      </c>
      <c r="D21" s="19" t="s">
        <v>52</v>
      </c>
    </row>
    <row r="22" customFormat="false" ht="15" hidden="false" customHeight="false" outlineLevel="0" collapsed="false">
      <c r="A22" s="16" t="s">
        <v>53</v>
      </c>
      <c r="B22" s="17" t="n">
        <v>594.96</v>
      </c>
      <c r="C22" s="18" t="s">
        <v>34</v>
      </c>
      <c r="D22" s="19" t="s">
        <v>54</v>
      </c>
    </row>
    <row r="23" customFormat="false" ht="15" hidden="false" customHeight="false" outlineLevel="0" collapsed="false">
      <c r="A23" s="16" t="s">
        <v>55</v>
      </c>
      <c r="B23" s="20" t="n">
        <f aca="false">B20-B21</f>
        <v>8.98083015283874</v>
      </c>
      <c r="C23" s="18" t="s">
        <v>19</v>
      </c>
      <c r="D23" s="19"/>
    </row>
    <row r="24" customFormat="false" ht="15" hidden="false" customHeight="false" outlineLevel="0" collapsed="false">
      <c r="A24" s="16" t="s">
        <v>56</v>
      </c>
      <c r="B24" s="20" t="n">
        <f aca="false">B20-B22</f>
        <v>8.94083015283866</v>
      </c>
      <c r="C24" s="18" t="s">
        <v>19</v>
      </c>
      <c r="D24" s="19"/>
    </row>
    <row r="25" customFormat="false" ht="15" hidden="false" customHeight="false" outlineLevel="0" collapsed="false">
      <c r="A25" s="16" t="s">
        <v>57</v>
      </c>
      <c r="B25" s="17" t="n">
        <v>9</v>
      </c>
      <c r="C25" s="18" t="s">
        <v>19</v>
      </c>
      <c r="D25" s="19" t="s">
        <v>58</v>
      </c>
    </row>
    <row r="26" customFormat="false" ht="15" hidden="false" customHeight="false" outlineLevel="0" collapsed="false">
      <c r="A26" s="16" t="s">
        <v>59</v>
      </c>
      <c r="B26" s="20" t="n">
        <f aca="false">B25-MAX(B23,B24)</f>
        <v>0.0191698471612654</v>
      </c>
      <c r="C26" s="18" t="s">
        <v>19</v>
      </c>
      <c r="D26" s="19"/>
    </row>
    <row r="27" customFormat="false" ht="15" hidden="false" customHeight="false" outlineLevel="0" collapsed="false">
      <c r="A27" s="16" t="s">
        <v>60</v>
      </c>
      <c r="B27" s="24" t="str">
        <f aca="false">IF(MAX(B23,B24)&lt;=B25,"DA","NE")</f>
        <v>DA</v>
      </c>
      <c r="C27" s="18"/>
      <c r="D27" s="19"/>
    </row>
    <row r="28" customFormat="false" ht="15" hidden="false" customHeight="false" outlineLevel="0" collapsed="false">
      <c r="A28" s="16" t="s">
        <v>61</v>
      </c>
      <c r="B28" s="24" t="str">
        <f aca="false">IF(B9&lt;=B10,"DA","NE")</f>
        <v>DA</v>
      </c>
      <c r="C28" s="18"/>
      <c r="D28" s="19"/>
    </row>
    <row r="29" customFormat="false" ht="15" hidden="false" customHeight="false" outlineLevel="0" collapsed="false">
      <c r="A29" s="16" t="s">
        <v>62</v>
      </c>
      <c r="B29" s="17" t="n">
        <v>594.96</v>
      </c>
      <c r="C29" s="18" t="s">
        <v>34</v>
      </c>
      <c r="D29" s="19" t="s">
        <v>63</v>
      </c>
    </row>
    <row r="30" customFormat="false" ht="15" hidden="false" customHeight="false" outlineLevel="0" collapsed="false">
      <c r="A30" s="16" t="s">
        <v>64</v>
      </c>
      <c r="B30" s="17" t="n">
        <v>596.93</v>
      </c>
      <c r="C30" s="18" t="s">
        <v>34</v>
      </c>
      <c r="D30" s="19" t="s">
        <v>63</v>
      </c>
    </row>
    <row r="31" customFormat="false" ht="15" hidden="false" customHeight="false" outlineLevel="0" collapsed="false">
      <c r="A31" s="16" t="s">
        <v>65</v>
      </c>
      <c r="B31" s="20" t="n">
        <f aca="false">B30-B11</f>
        <v>1.92999999999995</v>
      </c>
      <c r="C31" s="18" t="s">
        <v>19</v>
      </c>
      <c r="D31" s="19"/>
    </row>
    <row r="32" customFormat="false" ht="15" hidden="false" customHeight="false" outlineLevel="0" collapsed="false">
      <c r="A32" s="16" t="s">
        <v>66</v>
      </c>
      <c r="B32" s="20" t="n">
        <f aca="false">B13-B30</f>
        <v>0.670000000000073</v>
      </c>
      <c r="C32" s="18" t="s">
        <v>19</v>
      </c>
      <c r="D32" s="19"/>
    </row>
    <row r="33" customFormat="false" ht="15" hidden="false" customHeight="false" outlineLevel="0" collapsed="false">
      <c r="A33" s="16" t="s">
        <v>67</v>
      </c>
      <c r="B33" s="25" t="n">
        <v>27.2</v>
      </c>
      <c r="C33" s="18" t="s">
        <v>68</v>
      </c>
      <c r="D33" s="19" t="s">
        <v>69</v>
      </c>
    </row>
    <row r="34" customFormat="false" ht="15" hidden="false" customHeight="false" outlineLevel="0" collapsed="false">
      <c r="A34" s="16" t="s">
        <v>70</v>
      </c>
      <c r="B34" s="17" t="n">
        <v>597.55</v>
      </c>
      <c r="C34" s="18" t="s">
        <v>34</v>
      </c>
      <c r="D34" s="19" t="s">
        <v>71</v>
      </c>
    </row>
    <row r="35" customFormat="false" ht="15" hidden="false" customHeight="false" outlineLevel="0" collapsed="false">
      <c r="A35" s="16" t="s">
        <v>72</v>
      </c>
      <c r="B35" s="20" t="n">
        <f aca="false">B13-B34</f>
        <v>0.0500000000000682</v>
      </c>
      <c r="C35" s="18" t="s">
        <v>19</v>
      </c>
      <c r="D35" s="19" t="s">
        <v>73</v>
      </c>
    </row>
    <row r="36" customFormat="false" ht="15" hidden="false" customHeight="false" outlineLevel="0" collapsed="false">
      <c r="A36" s="16" t="s">
        <v>74</v>
      </c>
      <c r="B36" s="26" t="n">
        <v>48.8</v>
      </c>
      <c r="C36" s="18" t="s">
        <v>26</v>
      </c>
      <c r="D36" s="19" t="s">
        <v>75</v>
      </c>
    </row>
    <row r="37" customFormat="false" ht="15" hidden="false" customHeight="false" outlineLevel="0" collapsed="false">
      <c r="A37" s="16" t="s">
        <v>76</v>
      </c>
      <c r="B37" s="17" t="n">
        <v>597.6</v>
      </c>
      <c r="C37" s="18" t="s">
        <v>34</v>
      </c>
      <c r="D37" s="19" t="s">
        <v>77</v>
      </c>
    </row>
    <row r="38" customFormat="false" ht="15" hidden="false" customHeight="false" outlineLevel="0" collapsed="false">
      <c r="A38" s="16" t="s">
        <v>78</v>
      </c>
      <c r="B38" s="25" t="n">
        <v>10.4</v>
      </c>
      <c r="C38" s="18" t="s">
        <v>19</v>
      </c>
      <c r="D38" s="19" t="s">
        <v>79</v>
      </c>
    </row>
    <row r="39" customFormat="false" ht="15" hidden="false" customHeight="false" outlineLevel="0" collapsed="false">
      <c r="A39" s="16" t="s">
        <v>80</v>
      </c>
      <c r="B39" s="17" t="n">
        <v>1.63</v>
      </c>
      <c r="C39" s="18" t="s">
        <v>19</v>
      </c>
      <c r="D39" s="19" t="s">
        <v>81</v>
      </c>
    </row>
    <row r="40" customFormat="false" ht="15" hidden="false" customHeight="false" outlineLevel="0" collapsed="false">
      <c r="A40" s="16" t="s">
        <v>82</v>
      </c>
      <c r="B40" s="26" t="n">
        <v>15.7</v>
      </c>
      <c r="C40" s="18" t="s">
        <v>26</v>
      </c>
      <c r="D40" s="19" t="s">
        <v>83</v>
      </c>
    </row>
    <row r="41" customFormat="false" ht="15" hidden="false" customHeight="false" outlineLevel="0" collapsed="false">
      <c r="A41" s="16" t="s">
        <v>84</v>
      </c>
      <c r="B41" s="26" t="n">
        <v>4.9</v>
      </c>
      <c r="C41" s="18" t="s">
        <v>26</v>
      </c>
      <c r="D41" s="19" t="s">
        <v>83</v>
      </c>
    </row>
    <row r="42" customFormat="false" ht="15" hidden="false" customHeight="false" outlineLevel="0" collapsed="false">
      <c r="A42" s="16" t="s">
        <v>85</v>
      </c>
      <c r="B42" s="26" t="n">
        <v>9.6</v>
      </c>
      <c r="C42" s="18" t="s">
        <v>26</v>
      </c>
      <c r="D42" s="19" t="s">
        <v>86</v>
      </c>
    </row>
    <row r="43" customFormat="false" ht="15" hidden="false" customHeight="false" outlineLevel="0" collapsed="false">
      <c r="A43" s="16" t="s">
        <v>87</v>
      </c>
      <c r="B43" s="20" t="n">
        <f aca="false">(B8-B7-B36-B40-B41-B42)/B8</f>
        <v>0.821610601427115</v>
      </c>
      <c r="C43" s="18"/>
      <c r="D43" s="19" t="s">
        <v>88</v>
      </c>
    </row>
    <row r="44" customFormat="false" ht="15" hidden="false" customHeight="false" outlineLevel="0" collapsed="false">
      <c r="A44" s="16" t="s">
        <v>89</v>
      </c>
      <c r="B44" s="22" t="n">
        <v>144</v>
      </c>
      <c r="C44" s="18" t="s">
        <v>90</v>
      </c>
      <c r="D44" s="19" t="s">
        <v>91</v>
      </c>
    </row>
    <row r="45" customFormat="false" ht="15" hidden="false" customHeight="false" outlineLevel="0" collapsed="false">
      <c r="A45" s="16" t="s">
        <v>92</v>
      </c>
      <c r="B45" s="22" t="n">
        <v>144</v>
      </c>
      <c r="C45" s="18" t="s">
        <v>90</v>
      </c>
      <c r="D45" s="19" t="s">
        <v>93</v>
      </c>
    </row>
    <row r="46" customFormat="false" ht="15" hidden="false" customHeight="false" outlineLevel="0" collapsed="false">
      <c r="A46" s="16" t="s">
        <v>94</v>
      </c>
      <c r="B46" s="17" t="n">
        <v>5.08</v>
      </c>
      <c r="C46" s="18" t="s">
        <v>19</v>
      </c>
      <c r="D46" s="19" t="s">
        <v>95</v>
      </c>
    </row>
    <row r="47" customFormat="false" ht="15" hidden="false" customHeight="false" outlineLevel="0" collapsed="false">
      <c r="A47" s="16" t="s">
        <v>96</v>
      </c>
      <c r="B47" s="17" t="n">
        <v>4.01</v>
      </c>
      <c r="C47" s="18" t="s">
        <v>19</v>
      </c>
      <c r="D47" s="19" t="s">
        <v>97</v>
      </c>
    </row>
    <row r="48" customFormat="false" ht="15" hidden="false" customHeight="false" outlineLevel="0" collapsed="false">
      <c r="A48" s="16" t="s">
        <v>98</v>
      </c>
      <c r="B48" s="17" t="n">
        <v>0.5</v>
      </c>
      <c r="C48" s="18" t="s">
        <v>19</v>
      </c>
      <c r="D48" s="19" t="s">
        <v>99</v>
      </c>
    </row>
    <row r="50" customFormat="false" ht="15" hidden="false" customHeight="false" outlineLevel="0" collapsed="false">
      <c r="A50" s="27" t="s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6"/>
    <col collapsed="false" customWidth="true" hidden="false" outlineLevel="0" max="6" min="3" style="0" width="8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9" min="9" style="0" width="3"/>
    <col collapsed="false" customWidth="true" hidden="false" outlineLevel="0" max="10" min="10" style="0" width="34"/>
  </cols>
  <sheetData>
    <row r="1" customFormat="false" ht="17.35" hidden="false" customHeight="false" outlineLevel="0" collapsed="false">
      <c r="A1" s="15" t="s">
        <v>101</v>
      </c>
    </row>
    <row r="3" customFormat="false" ht="26.85" hidden="false" customHeight="false" outlineLevel="0" collapsed="false">
      <c r="A3" s="3" t="s">
        <v>102</v>
      </c>
      <c r="B3" s="3" t="s">
        <v>103</v>
      </c>
      <c r="C3" s="3" t="s">
        <v>104</v>
      </c>
      <c r="D3" s="3" t="s">
        <v>105</v>
      </c>
      <c r="E3" s="3" t="s">
        <v>106</v>
      </c>
      <c r="F3" s="3" t="s">
        <v>107</v>
      </c>
      <c r="G3" s="3" t="s">
        <v>108</v>
      </c>
      <c r="H3" s="3" t="s">
        <v>109</v>
      </c>
      <c r="J3" s="28" t="s">
        <v>110</v>
      </c>
    </row>
    <row r="4" customFormat="false" ht="15" hidden="false" customHeight="false" outlineLevel="0" collapsed="false">
      <c r="A4" s="18" t="s">
        <v>111</v>
      </c>
      <c r="B4" s="18" t="s">
        <v>112</v>
      </c>
      <c r="C4" s="29" t="n">
        <v>3.15</v>
      </c>
      <c r="D4" s="29" t="n">
        <v>0.4</v>
      </c>
      <c r="E4" s="29" t="n">
        <v>8.1</v>
      </c>
      <c r="F4" s="29" t="n">
        <v>4.45</v>
      </c>
      <c r="G4" s="30" t="n">
        <f aca="false">(E4-C4)*(F4-D4)</f>
        <v>20.0475</v>
      </c>
      <c r="H4" s="30" t="n">
        <f aca="false">G4</f>
        <v>20.0475</v>
      </c>
      <c r="J4" s="31" t="n">
        <f aca="false">(1.6-Zasnova!B16)/TAN(RADIANS(Zasnova!B18))</f>
        <v>1.71377760809054</v>
      </c>
    </row>
    <row r="5" customFormat="false" ht="15" hidden="false" customHeight="false" outlineLevel="0" collapsed="false">
      <c r="A5" s="18" t="s">
        <v>111</v>
      </c>
      <c r="B5" s="18" t="s">
        <v>113</v>
      </c>
      <c r="C5" s="29" t="n">
        <v>8.25</v>
      </c>
      <c r="D5" s="29" t="n">
        <v>0.4</v>
      </c>
      <c r="E5" s="29" t="n">
        <v>11.6</v>
      </c>
      <c r="F5" s="29" t="n">
        <v>4.45</v>
      </c>
      <c r="G5" s="30" t="n">
        <f aca="false">(E5-C5)*(F5-D5)</f>
        <v>13.5675</v>
      </c>
      <c r="H5" s="30" t="n">
        <f aca="false">G5</f>
        <v>13.5675</v>
      </c>
      <c r="J5" s="32" t="s">
        <v>114</v>
      </c>
    </row>
    <row r="6" customFormat="false" ht="15" hidden="false" customHeight="false" outlineLevel="0" collapsed="false">
      <c r="A6" s="18" t="s">
        <v>111</v>
      </c>
      <c r="B6" s="18" t="s">
        <v>115</v>
      </c>
      <c r="C6" s="29" t="n">
        <v>0.4</v>
      </c>
      <c r="D6" s="29" t="n">
        <v>0.4</v>
      </c>
      <c r="E6" s="29" t="n">
        <v>3</v>
      </c>
      <c r="F6" s="29" t="n">
        <v>1.25</v>
      </c>
      <c r="G6" s="30" t="n">
        <f aca="false">(E6-C6)*(F6-D6)</f>
        <v>2.21</v>
      </c>
      <c r="H6" s="30" t="n">
        <f aca="false">G6</f>
        <v>2.21</v>
      </c>
      <c r="J6" s="31" t="n">
        <f aca="false">Zasnova!B5</f>
        <v>8</v>
      </c>
    </row>
    <row r="7" customFormat="false" ht="15" hidden="false" customHeight="false" outlineLevel="0" collapsed="false">
      <c r="A7" s="18" t="s">
        <v>111</v>
      </c>
      <c r="B7" s="18" t="s">
        <v>116</v>
      </c>
      <c r="C7" s="29" t="n">
        <v>0.4</v>
      </c>
      <c r="D7" s="29" t="n">
        <v>1.4</v>
      </c>
      <c r="E7" s="29" t="n">
        <v>3</v>
      </c>
      <c r="F7" s="29" t="n">
        <v>4.6</v>
      </c>
      <c r="G7" s="30" t="n">
        <f aca="false">(E7-C7)*(F7-D7)</f>
        <v>8.32</v>
      </c>
      <c r="H7" s="30" t="n">
        <f aca="false">G7</f>
        <v>8.32</v>
      </c>
    </row>
    <row r="8" customFormat="false" ht="15" hidden="false" customHeight="false" outlineLevel="0" collapsed="false">
      <c r="A8" s="18" t="s">
        <v>111</v>
      </c>
      <c r="B8" s="18" t="s">
        <v>117</v>
      </c>
      <c r="C8" s="29" t="n">
        <v>0.4</v>
      </c>
      <c r="D8" s="29" t="n">
        <v>4.6</v>
      </c>
      <c r="E8" s="29" t="n">
        <v>7</v>
      </c>
      <c r="F8" s="29" t="n">
        <v>5.7</v>
      </c>
      <c r="G8" s="30" t="n">
        <f aca="false">(E8-C8)*(F8-D8)</f>
        <v>7.26</v>
      </c>
      <c r="H8" s="30" t="n">
        <f aca="false">G8</f>
        <v>7.26</v>
      </c>
    </row>
    <row r="9" customFormat="false" ht="15" hidden="false" customHeight="false" outlineLevel="0" collapsed="false">
      <c r="A9" s="18" t="s">
        <v>111</v>
      </c>
      <c r="B9" s="18" t="s">
        <v>118</v>
      </c>
      <c r="C9" s="29" t="n">
        <v>0.4</v>
      </c>
      <c r="D9" s="29" t="n">
        <v>5.85</v>
      </c>
      <c r="E9" s="29" t="n">
        <v>3</v>
      </c>
      <c r="F9" s="29" t="n">
        <v>7.6</v>
      </c>
      <c r="G9" s="30" t="n">
        <f aca="false">(E9-C9)*(F9-D9)</f>
        <v>4.55</v>
      </c>
      <c r="H9" s="30" t="n">
        <f aca="false">G9</f>
        <v>4.55</v>
      </c>
    </row>
    <row r="10" customFormat="false" ht="15" hidden="false" customHeight="false" outlineLevel="0" collapsed="false">
      <c r="A10" s="18" t="s">
        <v>111</v>
      </c>
      <c r="B10" s="18" t="s">
        <v>119</v>
      </c>
      <c r="C10" s="29" t="n">
        <v>3.15</v>
      </c>
      <c r="D10" s="29" t="n">
        <v>5.85</v>
      </c>
      <c r="E10" s="29" t="n">
        <v>7</v>
      </c>
      <c r="F10" s="29" t="n">
        <v>7.6</v>
      </c>
      <c r="G10" s="30" t="n">
        <f aca="false">(E10-C10)*(F10-D10)</f>
        <v>6.7375</v>
      </c>
      <c r="H10" s="30" t="n">
        <f aca="false">G10</f>
        <v>6.7375</v>
      </c>
    </row>
    <row r="11" customFormat="false" ht="15" hidden="false" customHeight="false" outlineLevel="0" collapsed="false">
      <c r="A11" s="18" t="s">
        <v>111</v>
      </c>
      <c r="B11" s="18" t="s">
        <v>120</v>
      </c>
      <c r="C11" s="29" t="n">
        <v>7.15</v>
      </c>
      <c r="D11" s="29" t="n">
        <v>4.6</v>
      </c>
      <c r="E11" s="29" t="n">
        <v>11.6</v>
      </c>
      <c r="F11" s="29" t="n">
        <v>7.6</v>
      </c>
      <c r="G11" s="30" t="n">
        <f aca="false">(E11-C11)*(F11-D11)</f>
        <v>13.35</v>
      </c>
      <c r="H11" s="30" t="n">
        <f aca="false">G11</f>
        <v>13.35</v>
      </c>
    </row>
    <row r="12" customFormat="false" ht="15" hidden="false" customHeight="false" outlineLevel="0" collapsed="false">
      <c r="A12" s="32" t="s">
        <v>121</v>
      </c>
      <c r="G12" s="33" t="n">
        <f aca="false">SUM(G4:G11)</f>
        <v>76.0425</v>
      </c>
      <c r="H12" s="33" t="n">
        <f aca="false">SUM(H4:H11)</f>
        <v>76.0425</v>
      </c>
    </row>
    <row r="14" customFormat="false" ht="15" hidden="false" customHeight="false" outlineLevel="0" collapsed="false">
      <c r="A14" s="18" t="s">
        <v>122</v>
      </c>
      <c r="B14" s="18" t="s">
        <v>123</v>
      </c>
      <c r="C14" s="29" t="n">
        <v>3.15</v>
      </c>
      <c r="D14" s="29" t="n">
        <v>0.4</v>
      </c>
      <c r="E14" s="29" t="n">
        <v>7</v>
      </c>
      <c r="F14" s="29" t="n">
        <v>4.45</v>
      </c>
      <c r="G14" s="30" t="n">
        <f aca="false">(E14-C14)*(F14-D14)</f>
        <v>15.5925</v>
      </c>
      <c r="H14" s="30" t="n">
        <f aca="false">G14</f>
        <v>15.5925</v>
      </c>
    </row>
    <row r="15" customFormat="false" ht="15" hidden="false" customHeight="false" outlineLevel="0" collapsed="false">
      <c r="A15" s="18" t="s">
        <v>122</v>
      </c>
      <c r="B15" s="18" t="s">
        <v>124</v>
      </c>
      <c r="C15" s="29" t="n">
        <v>7</v>
      </c>
      <c r="D15" s="29" t="n">
        <v>0.4</v>
      </c>
      <c r="E15" s="29" t="n">
        <v>9</v>
      </c>
      <c r="F15" s="29" t="n">
        <v>4.45</v>
      </c>
      <c r="G15" s="30" t="n">
        <f aca="false">(E15-C15)*(F15-D15)</f>
        <v>8.1</v>
      </c>
      <c r="H15" s="30" t="n">
        <f aca="false">G15</f>
        <v>8.1</v>
      </c>
    </row>
    <row r="16" customFormat="false" ht="15" hidden="false" customHeight="false" outlineLevel="0" collapsed="false">
      <c r="A16" s="18" t="s">
        <v>122</v>
      </c>
      <c r="B16" s="18" t="s">
        <v>125</v>
      </c>
      <c r="C16" s="29" t="n">
        <v>9</v>
      </c>
      <c r="D16" s="29" t="n">
        <v>0.4</v>
      </c>
      <c r="E16" s="29" t="n">
        <v>11.6</v>
      </c>
      <c r="F16" s="29" t="n">
        <v>4.45</v>
      </c>
      <c r="G16" s="30" t="n">
        <f aca="false">(E16-C16)*(F16-D16)</f>
        <v>10.53</v>
      </c>
      <c r="H16" s="30" t="n">
        <f aca="false">G16</f>
        <v>10.53</v>
      </c>
    </row>
    <row r="17" customFormat="false" ht="15" hidden="false" customHeight="false" outlineLevel="0" collapsed="false">
      <c r="A17" s="18" t="s">
        <v>122</v>
      </c>
      <c r="B17" s="18" t="s">
        <v>126</v>
      </c>
      <c r="C17" s="29" t="n">
        <v>0.4</v>
      </c>
      <c r="D17" s="29" t="n">
        <v>0.4</v>
      </c>
      <c r="E17" s="29" t="n">
        <v>3</v>
      </c>
      <c r="F17" s="29" t="n">
        <v>1.25</v>
      </c>
      <c r="G17" s="30" t="n">
        <f aca="false">(E17-C17)*(F17-D17)</f>
        <v>2.21</v>
      </c>
      <c r="H17" s="30" t="n">
        <f aca="false">G17</f>
        <v>2.21</v>
      </c>
    </row>
    <row r="18" customFormat="false" ht="15" hidden="false" customHeight="false" outlineLevel="0" collapsed="false">
      <c r="A18" s="18" t="s">
        <v>122</v>
      </c>
      <c r="B18" s="18" t="s">
        <v>116</v>
      </c>
      <c r="C18" s="29" t="n">
        <v>0.4</v>
      </c>
      <c r="D18" s="29" t="n">
        <v>1.4</v>
      </c>
      <c r="E18" s="29" t="n">
        <v>3</v>
      </c>
      <c r="F18" s="29" t="n">
        <v>4.6</v>
      </c>
      <c r="G18" s="30" t="n">
        <f aca="false">(E18-C18)*(F18-D18)</f>
        <v>8.32</v>
      </c>
      <c r="H18" s="30" t="n">
        <f aca="false">G18</f>
        <v>8.32</v>
      </c>
    </row>
    <row r="19" customFormat="false" ht="15" hidden="false" customHeight="false" outlineLevel="0" collapsed="false">
      <c r="A19" s="18" t="s">
        <v>122</v>
      </c>
      <c r="B19" s="18" t="s">
        <v>117</v>
      </c>
      <c r="C19" s="29" t="n">
        <v>0.4</v>
      </c>
      <c r="D19" s="29" t="n">
        <v>4.6</v>
      </c>
      <c r="E19" s="29" t="n">
        <v>9</v>
      </c>
      <c r="F19" s="29" t="n">
        <v>5.7</v>
      </c>
      <c r="G19" s="30" t="n">
        <f aca="false">(E19-C19)*(F19-D19)</f>
        <v>9.46</v>
      </c>
      <c r="H19" s="30" t="n">
        <f aca="false">G19</f>
        <v>9.46</v>
      </c>
    </row>
    <row r="20" customFormat="false" ht="15" hidden="false" customHeight="false" outlineLevel="0" collapsed="false">
      <c r="A20" s="18" t="s">
        <v>122</v>
      </c>
      <c r="B20" s="18" t="s">
        <v>127</v>
      </c>
      <c r="C20" s="29" t="n">
        <v>0.4</v>
      </c>
      <c r="D20" s="29" t="n">
        <v>5.85</v>
      </c>
      <c r="E20" s="29" t="n">
        <v>2.2</v>
      </c>
      <c r="F20" s="29" t="n">
        <v>7.6</v>
      </c>
      <c r="G20" s="30" t="n">
        <f aca="false">(E20-C20)*(F20-D20)</f>
        <v>3.15</v>
      </c>
      <c r="H20" s="30" t="n">
        <f aca="false">G20</f>
        <v>3.15</v>
      </c>
    </row>
    <row r="21" customFormat="false" ht="15" hidden="false" customHeight="false" outlineLevel="0" collapsed="false">
      <c r="A21" s="18" t="s">
        <v>122</v>
      </c>
      <c r="B21" s="18" t="s">
        <v>128</v>
      </c>
      <c r="C21" s="29" t="n">
        <v>2.35</v>
      </c>
      <c r="D21" s="29" t="n">
        <v>5.85</v>
      </c>
      <c r="E21" s="29" t="n">
        <v>5</v>
      </c>
      <c r="F21" s="29" t="n">
        <v>7.6</v>
      </c>
      <c r="G21" s="30" t="n">
        <f aca="false">(E21-C21)*(F21-D21)</f>
        <v>4.6375</v>
      </c>
      <c r="H21" s="30" t="n">
        <f aca="false">G21</f>
        <v>4.6375</v>
      </c>
    </row>
    <row r="22" customFormat="false" ht="15" hidden="false" customHeight="false" outlineLevel="0" collapsed="false">
      <c r="A22" s="18" t="s">
        <v>122</v>
      </c>
      <c r="B22" s="18" t="s">
        <v>129</v>
      </c>
      <c r="C22" s="29" t="n">
        <v>5.15</v>
      </c>
      <c r="D22" s="29" t="n">
        <v>5.85</v>
      </c>
      <c r="E22" s="29" t="n">
        <v>9</v>
      </c>
      <c r="F22" s="29" t="n">
        <v>7.6</v>
      </c>
      <c r="G22" s="30" t="n">
        <f aca="false">(E22-C22)*(F22-D22)</f>
        <v>6.7375</v>
      </c>
      <c r="H22" s="30" t="n">
        <f aca="false">G22</f>
        <v>6.7375</v>
      </c>
    </row>
    <row r="23" customFormat="false" ht="15" hidden="false" customHeight="false" outlineLevel="0" collapsed="false">
      <c r="A23" s="18" t="s">
        <v>122</v>
      </c>
      <c r="B23" s="18" t="s">
        <v>130</v>
      </c>
      <c r="C23" s="29" t="n">
        <v>9.15</v>
      </c>
      <c r="D23" s="29" t="n">
        <v>4.6</v>
      </c>
      <c r="E23" s="29" t="n">
        <v>11.6</v>
      </c>
      <c r="F23" s="29" t="n">
        <v>7.6</v>
      </c>
      <c r="G23" s="30" t="n">
        <f aca="false">(E23-C23)*(F23-D23)</f>
        <v>7.35</v>
      </c>
      <c r="H23" s="30" t="n">
        <f aca="false">G23</f>
        <v>7.35</v>
      </c>
    </row>
    <row r="24" customFormat="false" ht="15" hidden="false" customHeight="false" outlineLevel="0" collapsed="false">
      <c r="A24" s="32" t="s">
        <v>131</v>
      </c>
      <c r="G24" s="33" t="n">
        <f aca="false">SUM(G14:G23)</f>
        <v>76.0875</v>
      </c>
      <c r="H24" s="33" t="n">
        <f aca="false">SUM(H14:H23)</f>
        <v>76.0875</v>
      </c>
    </row>
    <row r="26" customFormat="false" ht="15" hidden="false" customHeight="false" outlineLevel="0" collapsed="false">
      <c r="A26" s="18" t="s">
        <v>132</v>
      </c>
      <c r="B26" s="18" t="s">
        <v>133</v>
      </c>
      <c r="C26" s="29" t="n">
        <v>3.15</v>
      </c>
      <c r="D26" s="29" t="n">
        <v>0.4</v>
      </c>
      <c r="E26" s="29" t="n">
        <v>6.6</v>
      </c>
      <c r="F26" s="29" t="n">
        <v>4.45</v>
      </c>
      <c r="G26" s="30" t="n">
        <f aca="false">(E26-C26)*(F26-D26)</f>
        <v>13.9725</v>
      </c>
      <c r="H26" s="30" t="n">
        <f aca="false">(E26-C26)*MAX(0,MIN(F26,$J$6-$J$4)-MAX(D26,$J$4))</f>
        <v>9.43996725208764</v>
      </c>
    </row>
    <row r="27" customFormat="false" ht="15" hidden="false" customHeight="false" outlineLevel="0" collapsed="false">
      <c r="A27" s="18" t="s">
        <v>132</v>
      </c>
      <c r="B27" s="18" t="s">
        <v>134</v>
      </c>
      <c r="C27" s="29" t="n">
        <v>6.75</v>
      </c>
      <c r="D27" s="29" t="n">
        <v>0.4</v>
      </c>
      <c r="E27" s="29" t="n">
        <v>8.25</v>
      </c>
      <c r="F27" s="29" t="n">
        <v>4.45</v>
      </c>
      <c r="G27" s="30" t="n">
        <f aca="false">(E27-C27)*(F27-D27)</f>
        <v>6.075</v>
      </c>
      <c r="H27" s="30" t="n">
        <f aca="false">(E27-C27)*MAX(0,MIN(F27,$J$6-$J$4)-MAX(D27,$J$4))</f>
        <v>4.10433358786419</v>
      </c>
    </row>
    <row r="28" customFormat="false" ht="15" hidden="false" customHeight="false" outlineLevel="0" collapsed="false">
      <c r="A28" s="18" t="s">
        <v>132</v>
      </c>
      <c r="B28" s="18" t="s">
        <v>135</v>
      </c>
      <c r="C28" s="29" t="n">
        <v>8.4</v>
      </c>
      <c r="D28" s="29" t="n">
        <v>0.4</v>
      </c>
      <c r="E28" s="29" t="n">
        <v>11.6</v>
      </c>
      <c r="F28" s="29" t="n">
        <v>7.6</v>
      </c>
      <c r="G28" s="30" t="n">
        <f aca="false">(E28-C28)*(F28-D28)</f>
        <v>23.04</v>
      </c>
      <c r="H28" s="30" t="n">
        <f aca="false">(E28-C28)*MAX(0,MIN(F28,$J$6-$J$4)-MAX(D28,$J$4))</f>
        <v>14.6318233082206</v>
      </c>
    </row>
    <row r="29" customFormat="false" ht="15" hidden="false" customHeight="false" outlineLevel="0" collapsed="false">
      <c r="A29" s="18" t="s">
        <v>132</v>
      </c>
      <c r="B29" s="18" t="s">
        <v>116</v>
      </c>
      <c r="C29" s="29" t="n">
        <v>0.4</v>
      </c>
      <c r="D29" s="29" t="n">
        <v>1.4</v>
      </c>
      <c r="E29" s="29" t="n">
        <v>3</v>
      </c>
      <c r="F29" s="29" t="n">
        <v>4.6</v>
      </c>
      <c r="G29" s="30" t="n">
        <f aca="false">(E29-C29)*(F29-D29)</f>
        <v>8.32</v>
      </c>
      <c r="H29" s="30" t="n">
        <f aca="false">(E29-C29)*MAX(0,MIN(F29,$J$6-$J$4)-MAX(D29,$J$4))</f>
        <v>7.5041782189646</v>
      </c>
    </row>
    <row r="30" customFormat="false" ht="15" hidden="false" customHeight="false" outlineLevel="0" collapsed="false">
      <c r="A30" s="18" t="s">
        <v>132</v>
      </c>
      <c r="B30" s="18" t="s">
        <v>117</v>
      </c>
      <c r="C30" s="29" t="n">
        <v>0.4</v>
      </c>
      <c r="D30" s="29" t="n">
        <v>4.6</v>
      </c>
      <c r="E30" s="29" t="n">
        <v>8.25</v>
      </c>
      <c r="F30" s="29" t="n">
        <v>5.7</v>
      </c>
      <c r="G30" s="30" t="n">
        <f aca="false">(E30-C30)*(F30-D30)</f>
        <v>8.635</v>
      </c>
      <c r="H30" s="30" t="n">
        <f aca="false">(E30-C30)*MAX(0,MIN(F30,$J$6-$J$4)-MAX(D30,$J$4))</f>
        <v>8.635</v>
      </c>
    </row>
    <row r="31" customFormat="false" ht="15" hidden="false" customHeight="false" outlineLevel="0" collapsed="false">
      <c r="A31" s="18" t="s">
        <v>132</v>
      </c>
      <c r="B31" s="18" t="s">
        <v>136</v>
      </c>
      <c r="C31" s="29" t="n">
        <v>0.4</v>
      </c>
      <c r="D31" s="29" t="n">
        <v>5.85</v>
      </c>
      <c r="E31" s="29" t="n">
        <v>8.25</v>
      </c>
      <c r="F31" s="29" t="n">
        <v>7.6</v>
      </c>
      <c r="G31" s="30" t="n">
        <f aca="false">(E31-C31)*(F31-D31)</f>
        <v>13.7375</v>
      </c>
      <c r="H31" s="30" t="n">
        <f aca="false">(E31-C31)*MAX(0,MIN(F31,$J$6-$J$4)-MAX(D31,$J$4))</f>
        <v>3.42434577648928</v>
      </c>
    </row>
    <row r="32" customFormat="false" ht="15" hidden="false" customHeight="false" outlineLevel="0" collapsed="false">
      <c r="A32" s="18" t="s">
        <v>132</v>
      </c>
      <c r="B32" s="18" t="s">
        <v>137</v>
      </c>
      <c r="C32" s="29" t="n">
        <v>0.4</v>
      </c>
      <c r="D32" s="29" t="n">
        <v>0.4</v>
      </c>
      <c r="E32" s="29" t="n">
        <v>3</v>
      </c>
      <c r="F32" s="29" t="n">
        <v>1.25</v>
      </c>
      <c r="G32" s="30" t="n">
        <f aca="false">(E32-C32)*(F32-D32)</f>
        <v>2.21</v>
      </c>
      <c r="H32" s="30" t="n">
        <f aca="false">(E32-C32)*MAX(0,MIN(F32,$J$6-$J$4)-MAX(D32,$J$4))</f>
        <v>0</v>
      </c>
    </row>
    <row r="33" customFormat="false" ht="15" hidden="false" customHeight="false" outlineLevel="0" collapsed="false">
      <c r="A33" s="32" t="s">
        <v>138</v>
      </c>
      <c r="G33" s="33" t="n">
        <f aca="false">SUM(G26:G32)</f>
        <v>75.99</v>
      </c>
      <c r="H33" s="33" t="n">
        <f aca="false">SUM(H26:H32)</f>
        <v>47.7396481436263</v>
      </c>
    </row>
    <row r="34" customFormat="false" ht="15" hidden="false" customHeight="false" outlineLevel="0" collapsed="false">
      <c r="A34" s="32" t="s">
        <v>139</v>
      </c>
      <c r="G34" s="33" t="n">
        <f aca="false">G12+G24+G33</f>
        <v>228.12</v>
      </c>
      <c r="H34" s="33" t="n">
        <f aca="false">H12+H24+H33</f>
        <v>199.869648143626</v>
      </c>
    </row>
    <row r="36" customFormat="false" ht="15" hidden="false" customHeight="false" outlineLevel="0" collapsed="false">
      <c r="A36" s="27" t="s">
        <v>140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6"/>
    <col collapsed="false" customWidth="true" hidden="false" outlineLevel="0" max="3" min="3" style="0" width="48"/>
    <col collapsed="false" customWidth="true" hidden="false" outlineLevel="0" max="4" min="4" style="0" width="12"/>
  </cols>
  <sheetData>
    <row r="1" customFormat="false" ht="17.35" hidden="false" customHeight="false" outlineLevel="0" collapsed="false">
      <c r="A1" s="15" t="s">
        <v>141</v>
      </c>
    </row>
    <row r="3" customFormat="false" ht="15" hidden="false" customHeight="false" outlineLevel="0" collapsed="false">
      <c r="A3" s="3" t="s">
        <v>142</v>
      </c>
      <c r="B3" s="3" t="s">
        <v>143</v>
      </c>
      <c r="C3" s="3" t="s">
        <v>144</v>
      </c>
      <c r="D3" s="3" t="s">
        <v>145</v>
      </c>
    </row>
    <row r="4" customFormat="false" ht="15" hidden="false" customHeight="false" outlineLevel="0" collapsed="false">
      <c r="A4" s="16" t="s">
        <v>146</v>
      </c>
      <c r="B4" s="16" t="s">
        <v>147</v>
      </c>
      <c r="C4" s="16" t="s">
        <v>148</v>
      </c>
      <c r="D4" s="16" t="s">
        <v>149</v>
      </c>
    </row>
    <row r="5" customFormat="false" ht="15" hidden="false" customHeight="false" outlineLevel="0" collapsed="false">
      <c r="A5" s="16" t="s">
        <v>29</v>
      </c>
      <c r="B5" s="16" t="s">
        <v>150</v>
      </c>
      <c r="C5" s="16" t="str">
        <f aca="false">FIXED(Zasnova!B7,1,TRUE())&amp;" / "&amp;Zasnova!B8&amp;" = "&amp;FIXED(Zasnova!B9,2,TRUE())</f>
        <v>96.0 / 981 = 0.10</v>
      </c>
      <c r="D5" s="16" t="str">
        <f aca="false">IF(Zasnova!B28="DA","skladno","neskladno")</f>
        <v>skladno</v>
      </c>
    </row>
    <row r="6" customFormat="false" ht="15" hidden="false" customHeight="false" outlineLevel="0" collapsed="false">
      <c r="A6" s="16" t="s">
        <v>151</v>
      </c>
      <c r="B6" s="16" t="s">
        <v>152</v>
      </c>
      <c r="C6" s="16" t="str">
        <f aca="false">FIXED(Zasnova!B23,2,TRUE())&amp;" m (urejen teren), "&amp;FIXED(Zasnova!B24,2,TRUE())&amp;" m (raščen)"</f>
        <v>8.98 m (urejen teren), 8.94 m (raščen)</v>
      </c>
      <c r="D6" s="16" t="str">
        <f aca="false">IF(Zasnova!B27="DA","preveriti","neskladno")</f>
        <v>preveriti</v>
      </c>
    </row>
    <row r="7" customFormat="false" ht="26.85" hidden="false" customHeight="false" outlineLevel="0" collapsed="false">
      <c r="A7" s="16" t="s">
        <v>153</v>
      </c>
      <c r="B7" s="16" t="s">
        <v>154</v>
      </c>
      <c r="C7" s="16" t="s">
        <v>155</v>
      </c>
      <c r="D7" s="16" t="s">
        <v>149</v>
      </c>
    </row>
    <row r="8" customFormat="false" ht="26.85" hidden="false" customHeight="false" outlineLevel="0" collapsed="false">
      <c r="A8" s="16" t="s">
        <v>156</v>
      </c>
      <c r="B8" s="16" t="s">
        <v>157</v>
      </c>
      <c r="C8" s="16" t="str">
        <f aca="false">"12,0 × 8,0 = 1 : "&amp;FIXED(Zasnova!B6,2,TRUE())</f>
        <v>12,0 × 8,0 = 1 : 1.50</v>
      </c>
      <c r="D8" s="16" t="s">
        <v>149</v>
      </c>
    </row>
    <row r="9" customFormat="false" ht="15" hidden="false" customHeight="false" outlineLevel="0" collapsed="false">
      <c r="A9" s="16" t="s">
        <v>158</v>
      </c>
      <c r="B9" s="16" t="s">
        <v>159</v>
      </c>
      <c r="C9" s="16" t="s">
        <v>160</v>
      </c>
      <c r="D9" s="16" t="s">
        <v>149</v>
      </c>
    </row>
    <row r="10" customFormat="false" ht="26.85" hidden="false" customHeight="false" outlineLevel="0" collapsed="false">
      <c r="A10" s="16" t="s">
        <v>161</v>
      </c>
      <c r="B10" s="16" t="s">
        <v>162</v>
      </c>
      <c r="C10" s="16" t="str">
        <f aca="false">Zasnova!B18&amp;"° (spodnja meja), sleme V–Z, temno siva kritina"</f>
        <v>35° (spodnja meja), sleme V–Z, temno siva kritina</v>
      </c>
      <c r="D10" s="16" t="s">
        <v>149</v>
      </c>
    </row>
    <row r="11" customFormat="false" ht="15" hidden="false" customHeight="false" outlineLevel="0" collapsed="false">
      <c r="A11" s="16" t="s">
        <v>163</v>
      </c>
      <c r="B11" s="16" t="s">
        <v>164</v>
      </c>
      <c r="C11" s="16" t="str">
        <f aca="false">"≈ "&amp;FIXED(Zasnova!B43,2,TRUE())</f>
        <v>≈ 0.82</v>
      </c>
      <c r="D11" s="16" t="s">
        <v>149</v>
      </c>
    </row>
    <row r="12" customFormat="false" ht="15" hidden="false" customHeight="false" outlineLevel="0" collapsed="false">
      <c r="A12" s="16" t="s">
        <v>165</v>
      </c>
      <c r="B12" s="16" t="s">
        <v>166</v>
      </c>
      <c r="C12" s="16" t="str">
        <f aca="false">"hiša "&amp;FIXED(Zasnova!B46,2,TRUE())&amp;" m · parkirišče "&amp;FIXED(Zasnova!B48,2,TRUE())&amp;" m"</f>
        <v>hiša 5.08 m · parkirišče 0.50 m</v>
      </c>
      <c r="D12" s="16" t="s">
        <v>167</v>
      </c>
    </row>
    <row r="13" customFormat="false" ht="15" hidden="false" customHeight="false" outlineLevel="0" collapsed="false">
      <c r="A13" s="16" t="s">
        <v>168</v>
      </c>
      <c r="B13" s="16" t="s">
        <v>169</v>
      </c>
      <c r="C13" s="16" t="str">
        <f aca="false">"hiša "&amp;FIXED(Zasnova!B47,2,TRUE())&amp;" m"</f>
        <v>hiša 4.01 m</v>
      </c>
      <c r="D13" s="16" t="s">
        <v>167</v>
      </c>
    </row>
    <row r="14" customFormat="false" ht="26.85" hidden="false" customHeight="false" outlineLevel="0" collapsed="false">
      <c r="A14" s="16" t="s">
        <v>170</v>
      </c>
      <c r="B14" s="16" t="s">
        <v>171</v>
      </c>
      <c r="C14" s="16" t="s">
        <v>172</v>
      </c>
      <c r="D14" s="16" t="s">
        <v>167</v>
      </c>
    </row>
    <row r="15" customFormat="false" ht="15" hidden="false" customHeight="false" outlineLevel="0" collapsed="false">
      <c r="A15" s="16" t="s">
        <v>173</v>
      </c>
      <c r="B15" s="16" t="s">
        <v>174</v>
      </c>
      <c r="C15" s="16" t="s">
        <v>175</v>
      </c>
      <c r="D15" s="16" t="s">
        <v>149</v>
      </c>
    </row>
    <row r="16" customFormat="false" ht="15" hidden="false" customHeight="false" outlineLevel="0" collapsed="false">
      <c r="A16" s="16" t="s">
        <v>176</v>
      </c>
      <c r="B16" s="16" t="s">
        <v>177</v>
      </c>
      <c r="C16" s="16" t="s">
        <v>178</v>
      </c>
      <c r="D16" s="16" t="s">
        <v>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6"/>
    <col collapsed="false" customWidth="true" hidden="false" outlineLevel="0" max="3" min="3" style="0" width="90"/>
    <col collapsed="false" customWidth="true" hidden="false" outlineLevel="0" max="4" min="4" style="0" width="14"/>
  </cols>
  <sheetData>
    <row r="1" customFormat="false" ht="17.35" hidden="false" customHeight="false" outlineLevel="0" collapsed="false">
      <c r="A1" s="15" t="s">
        <v>179</v>
      </c>
    </row>
    <row r="3" customFormat="false" ht="15" hidden="false" customHeight="false" outlineLevel="0" collapsed="false">
      <c r="A3" s="3" t="s">
        <v>180</v>
      </c>
      <c r="B3" s="3" t="s">
        <v>181</v>
      </c>
      <c r="C3" s="3" t="s">
        <v>182</v>
      </c>
      <c r="D3" s="3" t="s">
        <v>183</v>
      </c>
    </row>
    <row r="4" customFormat="false" ht="26.85" hidden="false" customHeight="false" outlineLevel="0" collapsed="false">
      <c r="A4" s="16" t="s">
        <v>184</v>
      </c>
      <c r="B4" s="16" t="s">
        <v>185</v>
      </c>
      <c r="C4" s="16" t="s">
        <v>186</v>
      </c>
      <c r="D4" s="16" t="s">
        <v>187</v>
      </c>
    </row>
    <row r="5" customFormat="false" ht="26.85" hidden="false" customHeight="false" outlineLevel="0" collapsed="false">
      <c r="A5" s="16" t="s">
        <v>184</v>
      </c>
      <c r="B5" s="16" t="s">
        <v>188</v>
      </c>
      <c r="C5" s="16" t="s">
        <v>189</v>
      </c>
      <c r="D5" s="16" t="s">
        <v>187</v>
      </c>
    </row>
    <row r="6" customFormat="false" ht="26.85" hidden="false" customHeight="false" outlineLevel="0" collapsed="false">
      <c r="A6" s="16" t="s">
        <v>184</v>
      </c>
      <c r="B6" s="16" t="s">
        <v>190</v>
      </c>
      <c r="C6" s="16" t="s">
        <v>191</v>
      </c>
      <c r="D6" s="16" t="s">
        <v>187</v>
      </c>
    </row>
    <row r="7" customFormat="false" ht="15" hidden="false" customHeight="false" outlineLevel="0" collapsed="false">
      <c r="A7" s="16" t="s">
        <v>184</v>
      </c>
      <c r="B7" s="16" t="s">
        <v>192</v>
      </c>
      <c r="C7" s="16" t="s">
        <v>193</v>
      </c>
      <c r="D7" s="16" t="s">
        <v>187</v>
      </c>
    </row>
    <row r="8" customFormat="false" ht="26.85" hidden="false" customHeight="false" outlineLevel="0" collapsed="false">
      <c r="A8" s="16" t="s">
        <v>184</v>
      </c>
      <c r="B8" s="16" t="s">
        <v>194</v>
      </c>
      <c r="C8" s="16" t="s">
        <v>195</v>
      </c>
      <c r="D8" s="16" t="s">
        <v>187</v>
      </c>
    </row>
    <row r="9" customFormat="false" ht="26.85" hidden="false" customHeight="false" outlineLevel="0" collapsed="false">
      <c r="A9" s="16" t="s">
        <v>184</v>
      </c>
      <c r="B9" s="16" t="s">
        <v>111</v>
      </c>
      <c r="C9" s="16" t="s">
        <v>196</v>
      </c>
      <c r="D9" s="16" t="s">
        <v>187</v>
      </c>
    </row>
    <row r="10" customFormat="false" ht="15" hidden="false" customHeight="false" outlineLevel="0" collapsed="false">
      <c r="A10" s="16" t="s">
        <v>184</v>
      </c>
      <c r="B10" s="16" t="s">
        <v>197</v>
      </c>
      <c r="C10" s="16" t="s">
        <v>198</v>
      </c>
      <c r="D10" s="16" t="s">
        <v>187</v>
      </c>
    </row>
    <row r="11" customFormat="false" ht="26.85" hidden="false" customHeight="false" outlineLevel="0" collapsed="false">
      <c r="A11" s="16" t="s">
        <v>184</v>
      </c>
      <c r="B11" s="16" t="s">
        <v>199</v>
      </c>
      <c r="C11" s="16" t="s">
        <v>200</v>
      </c>
      <c r="D11" s="16" t="s">
        <v>187</v>
      </c>
    </row>
    <row r="12" customFormat="false" ht="15" hidden="false" customHeight="false" outlineLevel="0" collapsed="false">
      <c r="A12" s="16" t="s">
        <v>184</v>
      </c>
      <c r="B12" s="16" t="s">
        <v>201</v>
      </c>
      <c r="C12" s="16" t="s">
        <v>202</v>
      </c>
      <c r="D12" s="16" t="s">
        <v>187</v>
      </c>
    </row>
    <row r="13" customFormat="false" ht="26.85" hidden="false" customHeight="false" outlineLevel="0" collapsed="false">
      <c r="A13" s="16" t="s">
        <v>184</v>
      </c>
      <c r="B13" s="16" t="s">
        <v>203</v>
      </c>
      <c r="C13" s="16" t="s">
        <v>204</v>
      </c>
      <c r="D13" s="16" t="s">
        <v>187</v>
      </c>
    </row>
    <row r="14" customFormat="false" ht="26.85" hidden="false" customHeight="false" outlineLevel="0" collapsed="false">
      <c r="A14" s="16" t="s">
        <v>205</v>
      </c>
      <c r="B14" s="16" t="s">
        <v>206</v>
      </c>
      <c r="C14" s="16" t="s">
        <v>207</v>
      </c>
      <c r="D14" s="16" t="s">
        <v>208</v>
      </c>
    </row>
    <row r="15" customFormat="false" ht="15" hidden="false" customHeight="false" outlineLevel="0" collapsed="false">
      <c r="A15" s="16" t="s">
        <v>205</v>
      </c>
      <c r="B15" s="16" t="s">
        <v>209</v>
      </c>
      <c r="C15" s="16" t="s">
        <v>210</v>
      </c>
      <c r="D15" s="16" t="s">
        <v>187</v>
      </c>
    </row>
    <row r="16" customFormat="false" ht="26.85" hidden="false" customHeight="false" outlineLevel="0" collapsed="false">
      <c r="A16" s="16" t="s">
        <v>205</v>
      </c>
      <c r="B16" s="16" t="s">
        <v>211</v>
      </c>
      <c r="C16" s="16" t="s">
        <v>212</v>
      </c>
      <c r="D16" s="16" t="s">
        <v>208</v>
      </c>
    </row>
    <row r="17" customFormat="false" ht="26.85" hidden="false" customHeight="false" outlineLevel="0" collapsed="false">
      <c r="A17" s="16" t="s">
        <v>213</v>
      </c>
      <c r="B17" s="16" t="s">
        <v>214</v>
      </c>
      <c r="C17" s="16" t="s">
        <v>215</v>
      </c>
      <c r="D17" s="16" t="s">
        <v>208</v>
      </c>
    </row>
    <row r="18" customFormat="false" ht="15" hidden="false" customHeight="false" outlineLevel="0" collapsed="false">
      <c r="A18" s="16" t="s">
        <v>216</v>
      </c>
      <c r="B18" s="16" t="s">
        <v>217</v>
      </c>
      <c r="C18" s="16" t="s">
        <v>218</v>
      </c>
      <c r="D18" s="16" t="s">
        <v>219</v>
      </c>
    </row>
    <row r="19" customFormat="false" ht="15" hidden="false" customHeight="false" outlineLevel="0" collapsed="false">
      <c r="A19" s="16" t="s">
        <v>216</v>
      </c>
      <c r="B19" s="16" t="s">
        <v>220</v>
      </c>
      <c r="C19" s="16" t="s">
        <v>221</v>
      </c>
      <c r="D19" s="16" t="s">
        <v>187</v>
      </c>
    </row>
    <row r="20" customFormat="false" ht="15" hidden="false" customHeight="false" outlineLevel="0" collapsed="false">
      <c r="A20" s="16" t="s">
        <v>216</v>
      </c>
      <c r="B20" s="16" t="s">
        <v>222</v>
      </c>
      <c r="C20" s="16" t="s">
        <v>223</v>
      </c>
      <c r="D20" s="16" t="s">
        <v>224</v>
      </c>
    </row>
    <row r="21" customFormat="false" ht="15" hidden="false" customHeight="false" outlineLevel="0" collapsed="false">
      <c r="A21" s="16" t="s">
        <v>216</v>
      </c>
      <c r="B21" s="16" t="s">
        <v>225</v>
      </c>
      <c r="C21" s="16" t="s">
        <v>226</v>
      </c>
      <c r="D21" s="16" t="s">
        <v>187</v>
      </c>
    </row>
    <row r="22" customFormat="false" ht="15" hidden="false" customHeight="false" outlineLevel="0" collapsed="false">
      <c r="A22" s="16" t="s">
        <v>216</v>
      </c>
      <c r="B22" s="16" t="s">
        <v>227</v>
      </c>
      <c r="C22" s="16" t="s">
        <v>228</v>
      </c>
      <c r="D22" s="16" t="s">
        <v>187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52"/>
    <col collapsed="false" customWidth="true" hidden="false" outlineLevel="0" max="3" min="3" style="1" width="80"/>
  </cols>
  <sheetData>
    <row r="1" customFormat="false" ht="17.25" hidden="false" customHeight="true" outlineLevel="0" collapsed="false">
      <c r="A1" s="2" t="s">
        <v>229</v>
      </c>
    </row>
    <row r="3" customFormat="false" ht="15" hidden="false" customHeight="true" outlineLevel="0" collapsed="false">
      <c r="A3" s="18" t="s">
        <v>230</v>
      </c>
      <c r="B3" s="18" t="s">
        <v>231</v>
      </c>
      <c r="C3" s="18" t="s">
        <v>232</v>
      </c>
    </row>
    <row r="4" customFormat="false" ht="15" hidden="false" customHeight="true" outlineLevel="0" collapsed="false">
      <c r="A4" s="18" t="s">
        <v>230</v>
      </c>
      <c r="B4" s="18" t="s">
        <v>233</v>
      </c>
      <c r="C4" s="18" t="s">
        <v>234</v>
      </c>
    </row>
    <row r="5" customFormat="false" ht="15" hidden="false" customHeight="true" outlineLevel="0" collapsed="false">
      <c r="A5" s="18" t="s">
        <v>230</v>
      </c>
      <c r="B5" s="18" t="s">
        <v>235</v>
      </c>
      <c r="C5" s="18" t="s">
        <v>236</v>
      </c>
    </row>
    <row r="6" customFormat="false" ht="15" hidden="false" customHeight="true" outlineLevel="0" collapsed="false">
      <c r="A6" s="4" t="s">
        <v>237</v>
      </c>
      <c r="B6" s="4" t="s">
        <v>238</v>
      </c>
      <c r="C6" s="4" t="s">
        <v>239</v>
      </c>
    </row>
    <row r="7" customFormat="false" ht="15" hidden="false" customHeight="true" outlineLevel="0" collapsed="false">
      <c r="A7" s="4" t="s">
        <v>237</v>
      </c>
      <c r="B7" s="4" t="s">
        <v>240</v>
      </c>
      <c r="C7" s="4" t="s">
        <v>241</v>
      </c>
    </row>
    <row r="8" customFormat="false" ht="15" hidden="false" customHeight="true" outlineLevel="0" collapsed="false">
      <c r="A8" s="4" t="s">
        <v>237</v>
      </c>
      <c r="B8" s="4" t="s">
        <v>242</v>
      </c>
      <c r="C8" s="4" t="s">
        <v>243</v>
      </c>
    </row>
    <row r="9" customFormat="false" ht="15" hidden="false" customHeight="true" outlineLevel="0" collapsed="false">
      <c r="A9" s="4" t="s">
        <v>237</v>
      </c>
      <c r="B9" s="4" t="s">
        <v>244</v>
      </c>
      <c r="C9" s="4" t="s">
        <v>245</v>
      </c>
    </row>
    <row r="10" customFormat="false" ht="26.25" hidden="false" customHeight="true" outlineLevel="0" collapsed="false">
      <c r="A10" s="4" t="s">
        <v>237</v>
      </c>
      <c r="B10" s="4" t="s">
        <v>246</v>
      </c>
      <c r="C10" s="4" t="s">
        <v>247</v>
      </c>
    </row>
    <row r="11" customFormat="false" ht="26.25" hidden="false" customHeight="true" outlineLevel="0" collapsed="false">
      <c r="A11" s="18" t="s">
        <v>230</v>
      </c>
      <c r="B11" s="18" t="s">
        <v>248</v>
      </c>
      <c r="C11" s="18" t="s">
        <v>249</v>
      </c>
    </row>
    <row r="12" customFormat="false" ht="15" hidden="false" customHeight="true" outlineLevel="0" collapsed="false"/>
    <row r="13" customFormat="false" ht="15" hidden="false" customHeight="true" outlineLevel="0" collapsed="false"/>
    <row r="14" customFormat="false" ht="15" hidden="false" customHeight="true" outlineLevel="0" collapsed="false"/>
    <row r="15" customFormat="false" ht="26.25" hidden="false" customHeight="true" outlineLevel="0" collapsed="false"/>
    <row r="16" customFormat="false" ht="15" hidden="false" customHeight="true" outlineLevel="0" collapsed="false"/>
    <row r="17" customFormat="false" ht="15" hidden="false" customHeight="true" outlineLevel="0" collapsed="false"/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44"/>
  </cols>
  <sheetData>
    <row r="1" customFormat="false" ht="17.35" hidden="false" customHeight="false" outlineLevel="0" collapsed="false">
      <c r="A1" s="15" t="s">
        <v>250</v>
      </c>
    </row>
    <row r="3" customFormat="false" ht="15" hidden="false" customHeight="false" outlineLevel="0" collapsed="false">
      <c r="A3" s="3" t="s">
        <v>251</v>
      </c>
      <c r="B3" s="3" t="s">
        <v>252</v>
      </c>
      <c r="C3" s="3" t="s">
        <v>253</v>
      </c>
    </row>
    <row r="4" customFormat="false" ht="15" hidden="false" customHeight="false" outlineLevel="0" collapsed="false">
      <c r="A4" s="16" t="s">
        <v>254</v>
      </c>
      <c r="B4" s="16" t="s">
        <v>255</v>
      </c>
      <c r="C4" s="16" t="s">
        <v>256</v>
      </c>
    </row>
    <row r="5" customFormat="false" ht="15" hidden="false" customHeight="false" outlineLevel="0" collapsed="false">
      <c r="A5" s="16" t="s">
        <v>25</v>
      </c>
      <c r="B5" s="16" t="s">
        <v>257</v>
      </c>
      <c r="C5" s="16" t="s">
        <v>258</v>
      </c>
    </row>
    <row r="6" customFormat="false" ht="15" hidden="false" customHeight="false" outlineLevel="0" collapsed="false">
      <c r="A6" s="16" t="s">
        <v>259</v>
      </c>
      <c r="B6" s="16" t="s">
        <v>260</v>
      </c>
      <c r="C6" s="16" t="str">
        <f aca="false">FIXED(Prostori!H34,0,TRUE())&amp;" m², od tega "&amp;FIXED(Prostori!H12,0,TRUE())&amp;" m² pomožne kleti"</f>
        <v>200 m², od tega 76 m² pomožne kleti</v>
      </c>
    </row>
    <row r="7" customFormat="false" ht="15" hidden="false" customHeight="false" outlineLevel="0" collapsed="false">
      <c r="A7" s="16" t="s">
        <v>122</v>
      </c>
      <c r="B7" s="16" t="s">
        <v>261</v>
      </c>
      <c r="C7" s="16" t="str">
        <f aca="false">FIXED(Zasnova!B13,2,TRUE())&amp;" m"</f>
        <v>597.60 m</v>
      </c>
    </row>
    <row r="8" customFormat="false" ht="15" hidden="false" customHeight="false" outlineLevel="0" collapsed="false">
      <c r="A8" s="16" t="s">
        <v>262</v>
      </c>
      <c r="B8" s="16" t="s">
        <v>263</v>
      </c>
      <c r="C8" s="16" t="str">
        <f aca="false">FIXED(Zasnova!B20,2,TRUE())&amp;" m"</f>
        <v>603.90 m</v>
      </c>
    </row>
    <row r="9" customFormat="false" ht="15" hidden="false" customHeight="false" outlineLevel="0" collapsed="false">
      <c r="A9" s="16" t="s">
        <v>55</v>
      </c>
      <c r="B9" s="16" t="s">
        <v>264</v>
      </c>
      <c r="C9" s="16" t="str">
        <f aca="false">FIXED(Zasnova!B23,2,TRUE())&amp;" m"</f>
        <v>8.98 m</v>
      </c>
    </row>
    <row r="10" customFormat="false" ht="26.85" hidden="false" customHeight="false" outlineLevel="0" collapsed="false">
      <c r="A10" s="16" t="s">
        <v>265</v>
      </c>
      <c r="B10" s="16" t="s">
        <v>266</v>
      </c>
      <c r="C10" s="16" t="str">
        <f aca="false">"zgoraj s poti, "&amp;FIXED(Zasnova!B34,2,TRUE())&amp;" m"</f>
        <v>zgoraj s poti, 597.55 m</v>
      </c>
    </row>
    <row r="11" customFormat="false" ht="15" hidden="false" customHeight="false" outlineLevel="0" collapsed="false">
      <c r="A11" s="16" t="s">
        <v>267</v>
      </c>
      <c r="B11" s="16" t="s">
        <v>268</v>
      </c>
      <c r="C11" s="16" t="s">
        <v>269</v>
      </c>
    </row>
    <row r="12" customFormat="false" ht="15" hidden="false" customHeight="false" outlineLevel="0" collapsed="false">
      <c r="A12" s="16" t="s">
        <v>132</v>
      </c>
      <c r="B12" s="16" t="s">
        <v>270</v>
      </c>
      <c r="C12" s="16" t="str">
        <f aca="false">"kolenčni zid "&amp;FIXED(Zasnova!B16,1,TRUE())&amp;" m, "&amp;FIXED(Prostori!H33,0,TRUE())&amp;" m² uporabno"</f>
        <v>kolenčni zid 0.4 m, 48 m² uporabno</v>
      </c>
    </row>
    <row r="13" customFormat="false" ht="15" hidden="false" customHeight="false" outlineLevel="0" collapsed="false">
      <c r="A13" s="16" t="s">
        <v>271</v>
      </c>
      <c r="B13" s="16" t="s">
        <v>272</v>
      </c>
      <c r="C13" s="16" t="str">
        <f aca="false">"škarpa parkirišča, "&amp;FIXED(Zasnova!B38,1,TRUE())&amp;" m, do "&amp;FIXED(Zasnova!B39,1,TRUE())&amp;" m"</f>
        <v>škarpa parkirišča, 10.4 m, do 1.6 m</v>
      </c>
    </row>
    <row r="14" customFormat="false" ht="15" hidden="false" customHeight="false" outlineLevel="0" collapsed="false">
      <c r="A14" s="16" t="s">
        <v>214</v>
      </c>
      <c r="B14" s="16" t="s">
        <v>273</v>
      </c>
      <c r="C14" s="16" t="s">
        <v>274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2026-11-02T12:55:03Z</dcterms:created>
  <dc:creator>openpyxl</dc:creator>
  <dc:description/>
  <dc:language>en-US</dc:language>
  <cp:lastModifiedBy/>
  <dcterms:modified xsi:type="dcterms:W3CDTF">2026-11-02T13:30:11Z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